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comments8.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7.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4.xml" ContentType="application/vnd.openxmlformats-officedocument.spreadsheetml.comments+xml"/>
  <Override PartName="/xl/comments9.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4931"/>
  <workbookPr codeName="ThisWorkbook"/>
  <bookViews>
    <workbookView xWindow="20370" yWindow="15" windowWidth="21840" windowHeight="13140" tabRatio="920" firstSheet="1" activeTab="6"/>
  </bookViews>
  <sheets>
    <sheet name="Instructions" sheetId="16" r:id="rId1"/>
    <sheet name="Residential score" sheetId="18" r:id="rId2"/>
    <sheet name="Non-Res score" sheetId="19" r:id="rId3"/>
    <sheet name="Energy gen score" sheetId="20" r:id="rId4"/>
    <sheet name="Minerals score" sheetId="21" r:id="rId5"/>
    <sheet name="Waste score" sheetId="22" r:id="rId6"/>
    <sheet name="Built Enviroment" sheetId="7" r:id="rId7"/>
    <sheet name="Commercial" sheetId="17" r:id="rId8"/>
    <sheet name="Green Infrastructure" sheetId="8" r:id="rId9"/>
    <sheet name="Energy generation" sheetId="14" r:id="rId10"/>
    <sheet name="Travel" sheetId="3" r:id="rId11"/>
    <sheet name="Water Environment" sheetId="9" r:id="rId12"/>
    <sheet name="Minerals" sheetId="4" r:id="rId13"/>
    <sheet name="Waste" sheetId="5" r:id="rId14"/>
    <sheet name="Calculator" sheetId="13" r:id="rId15"/>
    <sheet name="Scoring" sheetId="2" r:id="rId16"/>
    <sheet name="Budget Trajectory" sheetId="15" r:id="rId17"/>
  </sheets>
  <definedNames>
    <definedName name="_xlnm.Print_Area" comment="" localSheetId="14">Calculator!$B$1:$J$33</definedName>
    <definedName name="_xlnm.Print_Area" comment="" localSheetId="8">'Green Infrastructure'!$A$1:$M$15</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comments2.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comments3.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comments4.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comments5.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comments6.xml><?xml version="1.0" encoding="utf-8"?>
<comments xmlns="http://schemas.openxmlformats.org/spreadsheetml/2006/main">
  <authors>
    <author>Richard Sandbach (Economy Transport and Environment)</author>
  </authors>
  <commentList>
    <comment ref="G3" authorId="0">
      <text>
        <r>
          <t/>
        </r>
        <r>
          <rPr>
            <sz val="9"/>
            <color indexed="81"/>
            <rFont val="Tahoma"/>
            <family val="2"/>
            <charset val="0"/>
          </rPr>
          <t xml:space="preserve">Has a valid reason for not fully implementing this measure been provided by the applicant? With evidence?
</t>
        </r>
      </text>
    </comment>
    <comment ref="F3" authorId="0">
      <text>
        <r>
          <t/>
        </r>
        <r>
          <rPr>
            <sz val="9"/>
            <color indexed="81"/>
            <rFont val="Tahoma"/>
            <family val="2"/>
            <charset val="0"/>
          </rPr>
          <t xml:space="preserve">Has valid justification for rejection been provided - with evidence?
</t>
        </r>
      </text>
    </comment>
    <comment ref="H3" authorId="0">
      <text>
        <r>
          <t/>
        </r>
        <r>
          <rPr>
            <sz val="9"/>
            <color indexed="81"/>
            <rFont val="Tahoma"/>
            <family val="2"/>
            <charset val="0"/>
          </rPr>
          <t xml:space="preserve">The measure is to be fully implemented in the proposed development and verification measures proposed where relevant.
</t>
        </r>
      </text>
    </comment>
    <comment ref="C3" authorId="0">
      <text>
        <r>
          <t/>
        </r>
        <r>
          <rPr>
            <sz val="9"/>
            <color indexed="81"/>
            <rFont val="Tahoma"/>
            <family val="2"/>
            <charset val="0"/>
          </rPr>
          <t>The weighted score takes account of the relative contribution of each measure in mitigation or adaptation.</t>
        </r>
        <r>
          <rPr>
            <sz val="9"/>
            <color indexed="81"/>
            <rFont val="Tahoma"/>
          </rPr>
          <t xml:space="preserve">
</t>
        </r>
      </text>
    </comment>
    <comment ref="J3" authorId="0">
      <text>
        <r>
          <t/>
        </r>
        <r>
          <rPr>
            <b/>
            <sz val="9"/>
            <color indexed="81"/>
            <rFont val="Tahoma"/>
            <family val="2"/>
            <charset val="0"/>
          </rPr>
          <t>select this option if the measure is not relevannt to the development</t>
        </r>
      </text>
    </comment>
  </commentList>
</comments>
</file>

<file path=xl/comments7.xml><?xml version="1.0" encoding="utf-8"?>
<comments xmlns="http://schemas.openxmlformats.org/spreadsheetml/2006/main">
  <authors>
    <author>Richard Sandbach (Economy Transport and Environment)</author>
  </authors>
  <commentList>
    <comment ref="F4" authorId="0">
      <text>
        <r>
          <t/>
        </r>
        <r>
          <rPr>
            <sz val="9"/>
            <color indexed="81"/>
            <rFont val="Tahoma"/>
            <family val="2"/>
            <charset val="0"/>
          </rPr>
          <t xml:space="preserve">Has valid justification for rejection been provided - with evidence?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The weighted score takes account of the relative contribution of each measure in mitigation or adaptation.</t>
        </r>
        <r>
          <rPr>
            <sz val="9"/>
            <color indexed="81"/>
            <rFont val="Tahoma"/>
          </rPr>
          <t xml:space="preserve">
</t>
        </r>
      </text>
    </comment>
  </commentList>
</comments>
</file>

<file path=xl/comments8.xml><?xml version="1.0" encoding="utf-8"?>
<comments xmlns="http://schemas.openxmlformats.org/spreadsheetml/2006/main">
  <authors>
    <author>Richard Sandbach (Economy Transport and Environment)</author>
  </authors>
  <commentList>
    <comment ref="F4" authorId="0">
      <text>
        <r>
          <t/>
        </r>
        <r>
          <rPr>
            <sz val="9"/>
            <color indexed="81"/>
            <rFont val="Tahoma"/>
            <family val="2"/>
            <charset val="0"/>
          </rPr>
          <t xml:space="preserve">Has valid justification for rejection been provided - with evidence?
</t>
        </r>
      </text>
    </comment>
    <comment ref="G4" authorId="0">
      <text>
        <r>
          <t/>
        </r>
        <r>
          <rPr>
            <sz val="9"/>
            <color indexed="81"/>
            <rFont val="Tahoma"/>
            <family val="2"/>
            <charset val="0"/>
          </rPr>
          <t>Has a valid reason for not fully implementing this measure been provided by the applicant? With evidence?</t>
        </r>
        <r>
          <rPr>
            <sz val="9"/>
            <color indexed="81"/>
            <rFont val="Tahoma"/>
          </rPr>
          <t xml:space="preserv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9.xml><?xml version="1.0" encoding="utf-8"?>
<comments xmlns="http://schemas.openxmlformats.org/spreadsheetml/2006/main">
  <authors>
    <author>Richard Sandbach (Economy Transport and Environment)</author>
  </authors>
  <commentList>
    <comment ref="F4" authorId="0">
      <text>
        <r>
          <t/>
        </r>
        <r>
          <rPr>
            <sz val="9"/>
            <color indexed="81"/>
            <rFont val="Tahoma"/>
            <family val="2"/>
            <charset val="0"/>
          </rPr>
          <t xml:space="preserve">Has valid justification for rejection been provided - with evidence?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10.xml><?xml version="1.0" encoding="utf-8"?>
<comments xmlns="http://schemas.openxmlformats.org/spreadsheetml/2006/main">
  <authors>
    <author>Richard Sandbach (Economy Transport and Environment)</author>
  </authors>
  <commentList>
    <comment ref="F4" authorId="0">
      <text>
        <r>
          <t/>
        </r>
        <r>
          <rPr>
            <sz val="9"/>
            <color indexed="81"/>
            <rFont val="Tahoma"/>
            <family val="2"/>
            <charset val="0"/>
          </rPr>
          <t>Has valid justification for rejection been provided - with evidence?</t>
        </r>
        <r>
          <rPr>
            <sz val="9"/>
            <color indexed="81"/>
            <rFont val="Tahoma"/>
          </rPr>
          <t xml:space="preserv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The measure is to be fully implemented in the proposed development and verification measures proposed where relevant.</t>
        </r>
        <r>
          <rPr>
            <sz val="9"/>
            <color indexed="81"/>
            <rFont val="Tahoma"/>
          </rPr>
          <t xml:space="preserve">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11.xml><?xml version="1.0" encoding="utf-8"?>
<comments xmlns="http://schemas.openxmlformats.org/spreadsheetml/2006/main">
  <authors>
    <author>Richard Sandbach (Economy Transport and Environment)</author>
  </authors>
  <commentList>
    <comment ref="E4" authorId="0">
      <text>
        <r>
          <t/>
        </r>
        <r>
          <rPr>
            <sz val="9"/>
            <color indexed="81"/>
            <rFont val="Tahoma"/>
            <family val="2"/>
            <charset val="0"/>
          </rPr>
          <t>Has valid justification for rejection been provided - with evidence?</t>
        </r>
        <r>
          <rPr>
            <sz val="9"/>
            <color indexed="81"/>
            <rFont val="Tahoma"/>
          </rPr>
          <t xml:space="preserv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12.xml><?xml version="1.0" encoding="utf-8"?>
<comments xmlns="http://schemas.openxmlformats.org/spreadsheetml/2006/main">
  <authors>
    <author>Richard Sandbach (Economy Transport and Environment)</author>
  </authors>
  <commentList>
    <comment ref="F4" authorId="0">
      <text>
        <r>
          <t/>
        </r>
        <r>
          <rPr>
            <sz val="9"/>
            <color indexed="81"/>
            <rFont val="Tahoma"/>
            <family val="2"/>
            <charset val="0"/>
          </rPr>
          <t xml:space="preserve">Has valid justification for rejection been provided - with evidence?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13.xml><?xml version="1.0" encoding="utf-8"?>
<comments xmlns="http://schemas.openxmlformats.org/spreadsheetml/2006/main">
  <authors>
    <author>Richard Sandbach (Economy Transport and Environment)</author>
  </authors>
  <commentList>
    <comment ref="E4" authorId="0">
      <text>
        <r>
          <t/>
        </r>
        <r>
          <rPr>
            <sz val="9"/>
            <color indexed="81"/>
            <rFont val="Tahoma"/>
            <family val="2"/>
            <charset val="0"/>
          </rPr>
          <t xml:space="preserve">Has valid justification for rejection been provided - with evidence?
</t>
        </r>
      </text>
    </comment>
    <comment ref="G4" authorId="0">
      <text>
        <r>
          <t/>
        </r>
        <r>
          <rPr>
            <sz val="9"/>
            <color indexed="81"/>
            <rFont val="Tahoma"/>
            <family val="2"/>
            <charset val="0"/>
          </rPr>
          <t xml:space="preserve">Has a valid reason for not fully implementing this measure been provided by the applicant? With evidence?
</t>
        </r>
      </text>
    </comment>
    <comment ref="H4" authorId="0">
      <text>
        <r>
          <t/>
        </r>
        <r>
          <rPr>
            <sz val="9"/>
            <color indexed="81"/>
            <rFont val="Tahoma"/>
            <family val="2"/>
            <charset val="0"/>
          </rPr>
          <t xml:space="preserve">The measure is to be fully implemented in the proposed development and verification measures proposed where relevant.
</t>
        </r>
      </text>
    </comment>
    <comment ref="C4" authorId="0">
      <text>
        <r>
          <t/>
        </r>
        <r>
          <rPr>
            <sz val="9"/>
            <color indexed="81"/>
            <rFont val="Tahoma"/>
            <family val="2"/>
            <charset val="0"/>
          </rPr>
          <t xml:space="preserve">The weighted score takes account of the reletive contribution of each measure in mitigation or adaptation.
</t>
        </r>
      </text>
    </comment>
  </commentList>
</comments>
</file>

<file path=xl/comments14.xml><?xml version="1.0" encoding="utf-8"?>
<comments xmlns="http://schemas.openxmlformats.org/spreadsheetml/2006/main">
  <authors>
    <author>Richard Sandbach (Economy Transport and Environment)</author>
  </authors>
  <commentList>
    <comment ref="G1" authorId="0">
      <text>
        <r>
          <t/>
        </r>
        <r>
          <rPr>
            <sz val="9"/>
            <color indexed="81"/>
            <rFont val="Tahoma"/>
            <family val="2"/>
            <charset val="0"/>
          </rPr>
          <t xml:space="preserve">Add a button to enable report of the results to be printed as PDF.  Can the data be saved so the officer can return to the data to update it?  If so, who hosting the data?  Could the data be downloaded as a CSV file by the DM officer/applicant?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<sst xmlns="http://schemas.openxmlformats.org/spreadsheetml/2006/main" uniqueCount="252" count="500">
  <si>
    <t>Reducing the need to travel, encouraging active travel</t>
  </si>
  <si>
    <t>Securing enhanced green infrastructure</t>
  </si>
  <si>
    <t>Passive solar design</t>
  </si>
  <si>
    <t>Natural and controlled ventilation</t>
  </si>
  <si>
    <t>Outdoor clothes drying space</t>
  </si>
  <si>
    <t>Recycling bins storage space</t>
  </si>
  <si>
    <t>Home working compatibility</t>
  </si>
  <si>
    <t>High speed broadband connectivity</t>
  </si>
  <si>
    <t>Consideration of the energy hierarchy</t>
  </si>
  <si>
    <t>Commercial developments at minimum BREEAM 'Very good'</t>
  </si>
  <si>
    <t>District heating systems</t>
  </si>
  <si>
    <t>Not considered</t>
  </si>
  <si>
    <t>Score</t>
  </si>
  <si>
    <t xml:space="preserve"> </t>
  </si>
  <si>
    <t>Mixed uses, provision of local services/employment</t>
  </si>
  <si>
    <t>Street design to favour active travel</t>
  </si>
  <si>
    <t>Active travel permeability</t>
  </si>
  <si>
    <t>Active travel interconnectivity with existing developments</t>
  </si>
  <si>
    <t>Bult environment, design and layout</t>
  </si>
  <si>
    <t>Suitable tree planting along boundaries</t>
  </si>
  <si>
    <t>Green infrastructure in private outdoor space – e.g. trees, hedges, green/brown roofs, vertical climbers and landscaping</t>
  </si>
  <si>
    <t>Tree planting to provide shade to buildings in the summer, street trees and trees within private spaces</t>
  </si>
  <si>
    <t>Public open space and outdoor seating areas should be provided with trees for shade</t>
  </si>
  <si>
    <t>Provide food growing space within private gardens and communal growing spaces, such as community-managed raised beds or community orchards</t>
  </si>
  <si>
    <t>Community/communal composting facilities</t>
  </si>
  <si>
    <t>Pocket Parks and green spaces within blocks, green verges and SuDS</t>
  </si>
  <si>
    <t>Restore old hedgerows and plant new formal hedgerows instead of fencing or walls</t>
  </si>
  <si>
    <t>Sustainable management and maintenance of the green infrastructure.</t>
  </si>
  <si>
    <t>Provide a net gain in biodiversity, where possible</t>
  </si>
  <si>
    <t>External lighting control, down lighting, energy efficiency, avoidance of ‘wasted light’, light, trespass and impact on nocturnal and migratory species</t>
  </si>
  <si>
    <t>Retain existing trees and hedgrows</t>
  </si>
  <si>
    <t>Considered and rejected</t>
  </si>
  <si>
    <t>Partially implemented</t>
  </si>
  <si>
    <t>Fully implemented</t>
  </si>
  <si>
    <t>Public Transport priority and provision</t>
  </si>
  <si>
    <t>% score</t>
  </si>
  <si>
    <t>Manging the water environment</t>
  </si>
  <si>
    <t>Direct development to areas with lowest flood risk</t>
  </si>
  <si>
    <t>Avoid increaseing flood risk elsewhere</t>
  </si>
  <si>
    <t>Flood resilience and protection measures in all new buildings where relevant</t>
  </si>
  <si>
    <t>Encourage land management to reduce run off and increase infiltration, woodland, moor, leaky dams up stream</t>
  </si>
  <si>
    <t>Permeable hard surfaces for drives, car parks and paved areas</t>
  </si>
  <si>
    <t>Water efficiency to exceed building regulations, BREEAM ‘very good’ standard as a minimum (110 L/person/day – BREEAM ‘Good’)</t>
  </si>
  <si>
    <t>Maintain and retain natural water features and streams</t>
  </si>
  <si>
    <t>Protect and enhance existing blue infrastructure</t>
  </si>
  <si>
    <t>Climate Change Readiness Calculator</t>
  </si>
  <si>
    <t>Naturalistic SuDS, including less engineered appearance of balancing ponds and head walls</t>
  </si>
  <si>
    <t>Reinstate natural flood plains, river courses and wet meadows/flood storage areas</t>
  </si>
  <si>
    <t>&gt; 35 %</t>
  </si>
  <si>
    <t>0 -34 %</t>
  </si>
  <si>
    <t>&gt; 73%</t>
  </si>
  <si>
    <t>Percentage</t>
  </si>
  <si>
    <t>Community facilities with ULEV charging provision</t>
  </si>
  <si>
    <t>Mixed use developments</t>
  </si>
  <si>
    <t>Street layout to favour active travel and pedestrians</t>
  </si>
  <si>
    <t>Use of renewable energy sources</t>
  </si>
  <si>
    <t>Provision of on-site renewable energy generation</t>
  </si>
  <si>
    <t>Does the operator have a published climate change strategy and targets?</t>
  </si>
  <si>
    <t xml:space="preserve"> Score </t>
  </si>
  <si>
    <t xml:space="preserve">Score </t>
  </si>
  <si>
    <t>Sustainable approach to waste development</t>
  </si>
  <si>
    <t>Sustainable approach to minerals development</t>
  </si>
  <si>
    <t xml:space="preserve">On site renewable energy generation (as % of estimated energy demand) </t>
  </si>
  <si>
    <t>External lighting minimised and designed to reduce light trespass</t>
  </si>
  <si>
    <t>Mitigation of noise and other nuisance issues implemented</t>
  </si>
  <si>
    <t>Management plan in place to improve recycling rates and reduce landfill</t>
  </si>
  <si>
    <t>18 - 22</t>
  </si>
  <si>
    <t>2023 - 2027 15.3 2028 - 2032 7.1 2033 - 2037 3.3 2038 - 2042 1.5 2043 - 2047 0.7 2048 - 2100 0.6</t>
  </si>
  <si>
    <t>23 - 27</t>
  </si>
  <si>
    <t>28 - 32</t>
  </si>
  <si>
    <t>33 - 37</t>
  </si>
  <si>
    <t>38 - 42</t>
  </si>
  <si>
    <t>43 - 47</t>
  </si>
  <si>
    <t>48 - 00</t>
  </si>
  <si>
    <t>13 - 17</t>
  </si>
  <si>
    <t>Climate Change Readiness Metric</t>
  </si>
  <si>
    <t xml:space="preserve">Plot and block orientation, roof pitch orientation </t>
  </si>
  <si>
    <t>Roof insulation greater than building regs requirement</t>
  </si>
  <si>
    <t>Water efficiency measures</t>
  </si>
  <si>
    <t>As appropriate include bird/bat boxes and hibernacula, amphibian kerbs / hibernacula, hedgehog holes / hedgehog homes, garden ponds or wild areas.</t>
  </si>
  <si>
    <t>Mix dwelling types and sizes</t>
  </si>
  <si>
    <t>Impacts on agricultural land quality and land use change mitigated</t>
  </si>
  <si>
    <t>Hydrological impacts mitigated</t>
  </si>
  <si>
    <t>Visual impacts of development mitigated</t>
  </si>
  <si>
    <t>Weighted score</t>
  </si>
  <si>
    <t>Intelligent heating controls</t>
  </si>
  <si>
    <t>Wall insulation above building regs requirement</t>
  </si>
  <si>
    <t xml:space="preserve">Under floor insulation greater than building regs requirement </t>
  </si>
  <si>
    <t>Managing the water environment</t>
  </si>
  <si>
    <t>Report completed by:</t>
  </si>
  <si>
    <t>Date of completion:</t>
  </si>
  <si>
    <t>Application Code:</t>
  </si>
  <si>
    <t>Total score %</t>
  </si>
  <si>
    <t>Built Environment, Commercial</t>
  </si>
  <si>
    <t>&gt;73</t>
  </si>
  <si>
    <t>&lt;35</t>
  </si>
  <si>
    <t>Between 35 and 73</t>
  </si>
  <si>
    <t>Scoring percentage</t>
  </si>
  <si>
    <t>Energy efficient plant and buildings</t>
  </si>
  <si>
    <t>Reuse of existing buidings, retrofitting and refurbishment</t>
  </si>
  <si>
    <t>Sustainable design and construction of buildings</t>
  </si>
  <si>
    <t>Use of recycled and locally sourced materials</t>
  </si>
  <si>
    <t>Sustainable transport models and low emissions transport modes</t>
  </si>
  <si>
    <t>Minimisation of water use and waste water recycling</t>
  </si>
  <si>
    <t>Avoiding and mitigating flood risk associated with the development</t>
  </si>
  <si>
    <t>Avoidance of causing flood risk elsewhere, consideration of cliamte change flood risk impacts</t>
  </si>
  <si>
    <t>Restoration schemes that contribute to carbon reduction and capture</t>
  </si>
  <si>
    <t>Plant maintenance and refurbishment</t>
  </si>
  <si>
    <t>Restoration schemes that contribute to carbon reduction and capture (Landfill)</t>
  </si>
  <si>
    <t>Restoration schemes that contribute to biodiversity gain (landfill)</t>
  </si>
  <si>
    <t>Plant maintenance and refurbishment where appropriate</t>
  </si>
  <si>
    <t>Restoration schemes that contribute to biodiversity net gain</t>
  </si>
  <si>
    <t>The assessment tabs include:</t>
  </si>
  <si>
    <t>Commercial, design and layout</t>
  </si>
  <si>
    <t>Travel plans and detailed consideration of travel reduction and active travel promotion included in design and access statements</t>
  </si>
  <si>
    <r>
      <t/>
    </r>
    <r>
      <rPr>
        <b/>
        <sz val="11"/>
        <color theme="1"/>
        <rFont val="Arial"/>
        <family val="2"/>
        <charset val="0"/>
      </rPr>
      <t>Commercial</t>
    </r>
    <r>
      <rPr>
        <sz val="11"/>
        <color theme="1"/>
        <rFont val="Arial"/>
        <family val="2"/>
        <charset val="0"/>
      </rPr>
      <t>, including design, layout and construction applicable to non-residential development.</t>
    </r>
  </si>
  <si>
    <r>
      <t/>
    </r>
    <r>
      <rPr>
        <b/>
        <sz val="11"/>
        <color theme="1"/>
        <rFont val="Arial"/>
        <family val="2"/>
        <charset val="0"/>
      </rPr>
      <t>Managing the water environment</t>
    </r>
    <r>
      <rPr>
        <sz val="11"/>
        <color theme="1"/>
        <rFont val="Arial"/>
        <family val="2"/>
        <charset val="0"/>
      </rPr>
      <t xml:space="preserve"> for conservation of natural habitas, resource protection and the prevention and adaptation to flooding and extreme weather.</t>
    </r>
  </si>
  <si>
    <r>
      <t/>
    </r>
    <r>
      <rPr>
        <b/>
        <sz val="11"/>
        <color theme="1"/>
        <rFont val="Arial"/>
        <family val="2"/>
        <charset val="0"/>
      </rPr>
      <t>Built environment</t>
    </r>
    <r>
      <rPr>
        <sz val="11"/>
        <color theme="1"/>
        <rFont val="Arial"/>
        <family val="2"/>
        <charset val="0"/>
      </rPr>
      <t>, including design, layout and construction, applicable to residential development.</t>
    </r>
  </si>
  <si>
    <r>
      <t/>
    </r>
    <r>
      <rPr>
        <b/>
        <sz val="11"/>
        <color theme="1"/>
        <rFont val="Arial"/>
        <family val="2"/>
        <charset val="0"/>
      </rPr>
      <t>Green Infrastructure</t>
    </r>
    <r>
      <rPr>
        <sz val="11"/>
        <color theme="1"/>
        <rFont val="Arial"/>
        <family val="2"/>
        <charset val="0"/>
      </rPr>
      <t>, biodiversity net gain, habiat conservation, enhancement and creation.</t>
    </r>
  </si>
  <si>
    <r>
      <t/>
    </r>
    <r>
      <rPr>
        <b/>
        <sz val="11"/>
        <color theme="1"/>
        <rFont val="Arial"/>
        <family val="2"/>
        <charset val="0"/>
      </rPr>
      <t>Energy generation</t>
    </r>
    <r>
      <rPr>
        <sz val="11"/>
        <color theme="1"/>
        <rFont val="Arial"/>
        <family val="2"/>
        <charset val="0"/>
      </rPr>
      <t>, primarily considering proposals for the generation of reewable energy.</t>
    </r>
  </si>
  <si>
    <r>
      <t/>
    </r>
    <r>
      <rPr>
        <b/>
        <sz val="11"/>
        <color theme="1"/>
        <rFont val="Arial"/>
        <family val="2"/>
        <charset val="0"/>
      </rPr>
      <t>Reducing the need for travel</t>
    </r>
    <r>
      <rPr>
        <sz val="11"/>
        <color theme="1"/>
        <rFont val="Arial"/>
        <family val="2"/>
        <charset val="0"/>
      </rPr>
      <t xml:space="preserve"> and promoting active travel: This includes some dsign and layout considerations.</t>
    </r>
  </si>
  <si>
    <r>
      <t/>
    </r>
    <r>
      <rPr>
        <b/>
        <sz val="11"/>
        <color theme="1"/>
        <rFont val="Arial"/>
        <family val="2"/>
        <charset val="0"/>
      </rPr>
      <t>A sustainable approach to minerals development</t>
    </r>
    <r>
      <rPr>
        <sz val="11"/>
        <color theme="1"/>
        <rFont val="Arial"/>
        <family val="2"/>
        <charset val="0"/>
      </rPr>
      <t>, considering both operational and afteruse elements.</t>
    </r>
  </si>
  <si>
    <r>
      <t/>
    </r>
    <r>
      <rPr>
        <b/>
        <sz val="11"/>
        <color theme="1"/>
        <rFont val="Arial"/>
        <family val="2"/>
        <charset val="0"/>
      </rPr>
      <t>A sustainable approach to waste development</t>
    </r>
    <r>
      <rPr>
        <sz val="11"/>
        <color theme="1"/>
        <rFont val="Arial"/>
        <family val="2"/>
        <charset val="0"/>
      </rPr>
      <t xml:space="preserve"> both operational and resource efficiency.</t>
    </r>
  </si>
  <si>
    <t xml:space="preserve">Scoring the 8 categories in the assessment tabs is based on the degree to which an issue has been considered and included in a proposal.  </t>
  </si>
  <si>
    <r>
      <t/>
    </r>
    <r>
      <rPr>
        <b/>
        <sz val="11"/>
        <color theme="1"/>
        <rFont val="Arial"/>
        <family val="2"/>
        <charset val="0"/>
      </rPr>
      <t>Partially implemented:</t>
    </r>
    <r>
      <rPr>
        <sz val="11"/>
        <color theme="1"/>
        <rFont val="Arial"/>
        <family val="2"/>
        <charset val="0"/>
      </rPr>
      <t xml:space="preserve"> For example, solar PV has been installed on only a limited proportion of properties within a scheme or is not installed to its full potential. Score 1.</t>
    </r>
  </si>
  <si>
    <r>
      <t/>
    </r>
    <r>
      <rPr>
        <b/>
        <sz val="11"/>
        <color theme="1"/>
        <rFont val="Arial"/>
        <family val="2"/>
        <charset val="0"/>
      </rPr>
      <t>Issue not considered:</t>
    </r>
    <r>
      <rPr>
        <sz val="11"/>
        <color theme="1"/>
        <rFont val="Arial"/>
        <family val="2"/>
        <charset val="0"/>
      </rPr>
      <t xml:space="preserve">  automatically scores 0</t>
    </r>
  </si>
  <si>
    <r>
      <t/>
    </r>
    <r>
      <rPr>
        <b/>
        <sz val="11"/>
        <color theme="1"/>
        <rFont val="Arial"/>
        <family val="2"/>
        <charset val="0"/>
      </rPr>
      <t>Fully implemented:</t>
    </r>
    <r>
      <rPr>
        <sz val="11"/>
        <color theme="1"/>
        <rFont val="Arial"/>
        <family val="2"/>
        <charset val="0"/>
      </rPr>
      <t xml:space="preserve"> Here the proposal has been considered and its contribution to mitigation or adaptation has been maximised.  Score 1.</t>
    </r>
  </si>
  <si>
    <t>Print report</t>
  </si>
  <si>
    <t>Green Roof</t>
  </si>
  <si>
    <t>Provision of secure cycle storage</t>
  </si>
  <si>
    <t>Residentail/commercial ULEV charging provision</t>
  </si>
  <si>
    <t>Energy projects</t>
  </si>
  <si>
    <t>Minerals schemes</t>
  </si>
  <si>
    <t>Waste schemes</t>
  </si>
  <si>
    <t>%</t>
  </si>
  <si>
    <t>Specific aggregated scores</t>
  </si>
  <si>
    <t>Residential</t>
  </si>
  <si>
    <t>Business commercial</t>
  </si>
  <si>
    <t>Renewable energy generation</t>
  </si>
  <si>
    <t>A combination of Built environment design and layout, Green Infrastructure, Travel  and Water environment scores</t>
  </si>
  <si>
    <t>A combination of Renewable energy, Green infrastructure and Water environment scores</t>
  </si>
  <si>
    <t>A combination of Green infrastructure, Travel, Water environment and Minerals scores</t>
  </si>
  <si>
    <t>A combination of Built environment commercial, Green infrastructure, Travel, Water environment and Waste scores</t>
  </si>
  <si>
    <t>A combination of Built environment commercail, Green Infrastructure, Travel  and Water environment scores</t>
  </si>
  <si>
    <t>Business commercial/Non-residential</t>
  </si>
  <si>
    <t>Not relevant</t>
  </si>
  <si>
    <r>
      <t/>
    </r>
    <r>
      <rPr>
        <b/>
        <sz val="11"/>
        <color theme="1"/>
        <rFont val="Arial"/>
        <family val="2"/>
        <charset val="0"/>
      </rPr>
      <t>Not applicable:</t>
    </r>
    <r>
      <rPr>
        <sz val="11"/>
        <color theme="1"/>
        <rFont val="Arial"/>
        <family val="2"/>
        <charset val="0"/>
      </rPr>
      <t xml:space="preserve"> Enter a 1 in this field if this measure is not applicable to the proposal under consideration, for example, not all development sites will include existing structures, therefor these cannot be retained where they are not present.  This will enable the field to be discounted in the calculations if it is not applicable.</t>
    </r>
  </si>
  <si>
    <t xml:space="preserve">On site renewable energy generation (80 % of estimated energy demand) </t>
  </si>
  <si>
    <t>Mitigation and adaptation measures - hyperlinks to SPG text</t>
  </si>
  <si>
    <t>The energy hierarchy:</t>
  </si>
  <si>
    <t>District Heating and CHP:</t>
  </si>
  <si>
    <t>Controlling external lighting:</t>
  </si>
  <si>
    <t>Reducing energy demand: Net zero ready:</t>
  </si>
  <si>
    <t>Passive solar dsign, warmth, ventilation and cooling: Natural cooling and ventilation:</t>
  </si>
  <si>
    <t>Livework units/working from home/broadband and 5G:</t>
  </si>
  <si>
    <t>Small scale renewables: Photovoltaic: Solar Thermal: Small scale wind: Heat pumps:</t>
  </si>
  <si>
    <t>Managing water demand:</t>
  </si>
  <si>
    <t>Proximity to employment and services:</t>
  </si>
  <si>
    <t>Horticulture and recycling:</t>
  </si>
  <si>
    <t xml:space="preserve">Plot and block orientation:  </t>
  </si>
  <si>
    <t>Substantial extensions to, or refurbishment of existing buildings:</t>
  </si>
  <si>
    <t>Embedded/Embodied carbon: Modern methods of construction and materials:</t>
  </si>
  <si>
    <t>High specification insulation: Highly efficient specification:</t>
  </si>
  <si>
    <t>Triple glazing: Highley efficient specification:</t>
  </si>
  <si>
    <t>Plot and block orientation:</t>
  </si>
  <si>
    <t>Passive solar dsign, warmth, ventilation and cooling:</t>
  </si>
  <si>
    <t>Green Roofs: Biodiversity and Natural Capital:</t>
  </si>
  <si>
    <t>Building for Life:</t>
  </si>
  <si>
    <t xml:space="preserve">Non-Residential Development: </t>
  </si>
  <si>
    <t xml:space="preserve">Horticulture and recycling: </t>
  </si>
  <si>
    <t>Reducing energy demand:</t>
  </si>
  <si>
    <t>Passive solar design, warmth, ventilation and cooling:</t>
  </si>
  <si>
    <t>Passive solar design, warmth, ventilation and cooling: Natural cooling and ventilation:</t>
  </si>
  <si>
    <t>Live-work units/working from home/broadband and 5G:</t>
  </si>
  <si>
    <t xml:space="preserve">Biodiversity and Natural Capital:  Natural cooling and ventilation: Building for Life: </t>
  </si>
  <si>
    <r>
      <t>Biodiversity and Natural Capital:</t>
    </r>
    <r>
      <rPr>
        <sz val="12"/>
        <color theme="1"/>
        <rFont val="Arial"/>
        <family val="2"/>
        <charset val="0"/>
      </rPr>
      <t xml:space="preserve">  </t>
    </r>
  </si>
  <si>
    <t xml:space="preserve">Biodiversity and Natural Capital:  Controlling external lighting: </t>
  </si>
  <si>
    <t xml:space="preserve">Biodiversity and Natural Capital:  Green roofs: Building for Life: Trees, Landscaping and Public Open Space:  </t>
  </si>
  <si>
    <t xml:space="preserve">Building for Life: Trees, Landscaping and Public Open Space:  </t>
  </si>
  <si>
    <t xml:space="preserve">Biodiversity and Natural Capital:  Natural cooling and ventilation: Trees, Landscaping and Public Open Space:  </t>
  </si>
  <si>
    <r>
      <t>Biodiversity and Natural Capital:</t>
    </r>
    <r>
      <rPr>
        <sz val="12"/>
        <color theme="1"/>
        <rFont val="Arial"/>
        <family val="2"/>
        <charset val="0"/>
      </rPr>
      <t xml:space="preserve">  </t>
    </r>
    <r>
      <rPr>
        <i/>
        <sz val="12"/>
        <color theme="1"/>
        <rFont val="Arial"/>
        <family val="2"/>
        <charset val="0"/>
      </rPr>
      <t xml:space="preserve">Trees, Landscaping and Public Open Space:  </t>
    </r>
  </si>
  <si>
    <t>Biodiversity and Natural Capital:  Building for Life: Trees, Landscaping and Public Open Space:  Managing Flood Risk: Sustainable Drainage Systems:</t>
  </si>
  <si>
    <t xml:space="preserve">Horticulture and recycling:  Trees, Landscaping and Public Open Space: </t>
  </si>
  <si>
    <t xml:space="preserve">Biodiversity and Natural Capital:  </t>
  </si>
  <si>
    <t xml:space="preserve">Managing Flood Risk: Sustainable Drainage Systems:  </t>
  </si>
  <si>
    <t>Impacts on desigated sites, assets and species mitigated</t>
  </si>
  <si>
    <t>Historic and cultural environmental assets: Photovoltaic: Solar thermal: Large scale wind: Small scale wind:</t>
  </si>
  <si>
    <t>Biodiversity and Natural Capital:  Historic and cultural environmental assets: Heat pumps:</t>
  </si>
  <si>
    <t>Photovoltaic:  Large scale wind: Small scale wind:</t>
  </si>
  <si>
    <t>Low energy LED lighting</t>
  </si>
  <si>
    <t>Potential for landscape and habitat enhancements/biodiversity gains</t>
  </si>
  <si>
    <t>Operational emissions (GHG) management and reduction</t>
  </si>
  <si>
    <t>High R value glazing</t>
  </si>
  <si>
    <t>SuDS - Swales, rain-gardens, water features and wetlands included in design</t>
  </si>
  <si>
    <t>Use of recycled and recyclable materials - locally sourced where possible</t>
  </si>
  <si>
    <t>Roof insulation above building regs requirement</t>
  </si>
  <si>
    <t xml:space="preserve">Under floor insulation above building regs requirement </t>
  </si>
  <si>
    <t>Green roof and street trees</t>
  </si>
  <si>
    <t xml:space="preserve">Adequate space for composting and for recycling bins </t>
  </si>
  <si>
    <t xml:space="preserve">Building for life standards to enable future proofed occupation with minimum adaptation </t>
  </si>
  <si>
    <t xml:space="preserve">Water efficiency to exceed building regulations, BREEAM ‘very good’ standard </t>
  </si>
  <si>
    <t>Retain and reuse existing building where form is worthy of retention</t>
  </si>
  <si>
    <t>Use of recycled and recyclable materials – locally sourced if possible</t>
  </si>
  <si>
    <t>Site Restoration conditions</t>
  </si>
  <si>
    <t>Management system certifications</t>
  </si>
  <si>
    <t>Reuse of existing buildings, retrofitting and refurbishment</t>
  </si>
  <si>
    <t>Avoidance of causing flood risk elsewhere, consideration of climate change flood risk impacts</t>
  </si>
  <si>
    <t>Transport planning to reduce GHG emissions</t>
  </si>
  <si>
    <t>Minimisation of water use and wastewater recycling</t>
  </si>
  <si>
    <t>GHG management and reduction:</t>
  </si>
  <si>
    <t>On-site renewables:</t>
  </si>
  <si>
    <t>Application of the waste hierarchy:</t>
  </si>
  <si>
    <t>Management system certification:</t>
  </si>
  <si>
    <t>Resource efficiency: Application of the waste hierarchy:</t>
  </si>
  <si>
    <t>Built Environment, Design and Layout:</t>
  </si>
  <si>
    <t>Site restoration and aftercare: Biodiversity gain:</t>
  </si>
  <si>
    <t xml:space="preserve">Resource efficiency: </t>
  </si>
  <si>
    <t xml:space="preserve">Sustainable transport of minerals or waste: </t>
  </si>
  <si>
    <t>Sustainable transport of minerals or waste:</t>
  </si>
  <si>
    <t>Management system certification: GHG management and reduction:</t>
  </si>
  <si>
    <t>Flood risk reduction and resilience: Managing flood risk:</t>
  </si>
  <si>
    <t>Management of the water environment: Managing water demand:</t>
  </si>
  <si>
    <t>Flood risk reduction and resilience: Management of the water environment: Managing flood risk:</t>
  </si>
  <si>
    <t>Drainage hierarchy: Managing flood risk: Sustainable drainage systems:</t>
  </si>
  <si>
    <t>Sustainable drainage systems:</t>
  </si>
  <si>
    <t>Drainage hierarchy: Managing flood risk: Biodiversity and natural capital:</t>
  </si>
  <si>
    <t>Photovoltaic:</t>
  </si>
  <si>
    <t>Glint and glare or shaddow flicker designed out or mitigated</t>
  </si>
  <si>
    <t>Photovoltaic: Large scale wind: small scale wind</t>
  </si>
  <si>
    <t>Biodiversity and Natural Capital:</t>
  </si>
  <si>
    <t>Public transport, Transport assessments and travel plans:</t>
  </si>
  <si>
    <t xml:space="preserve">Live-work Units / Working from Home / Broadband and 5G:  Proximity to employment and services: </t>
  </si>
  <si>
    <t xml:space="preserve">Ultra-Low Emissions and Electric Vehicles and Vehicle Charging Infrastructure:  </t>
  </si>
  <si>
    <t>Design for active travel priority: Priority ambiguity, surfcaes and layout: Interconnectivity; Cycle space:</t>
  </si>
  <si>
    <t>Low energy and low carbon space heating systems</t>
  </si>
  <si>
    <t>Does the operator have a published climate change strategy and targets? Progress to Net Zero 2050?</t>
  </si>
  <si>
    <t>Climate Change Readiness Assessment Tool V1.0</t>
  </si>
  <si>
    <r>
      <t>The tool aims to assess the degree to which climate change mitigation and adaptation measures have been considered in a development proposal.  It does not attempt to establish greenhouse gas emissions of savings.  The tool should be used in conjunction with the Vision Derbyshire Climate Change and Planning Guidance which sets out the retionale behind the need for significant and rapid reductions in greenhouse gas emissions in line with the reduction trajectories needed to remain within the greenhouse gas budgets and compliance with the legal duty to achieve net zero emissions by 2050 and the international aim to maintain global temperature rise to within 1.5 to 2.0</t>
    </r>
    <r>
      <rPr>
        <vertAlign val="superscript"/>
        <sz val="11"/>
        <color theme="1"/>
        <rFont val="Arial"/>
        <family val="2"/>
        <charset val="0"/>
      </rPr>
      <t>o</t>
    </r>
    <r>
      <rPr>
        <sz val="11"/>
        <color theme="1"/>
        <rFont val="Arial"/>
        <family val="2"/>
        <charset val="0"/>
      </rPr>
      <t>C this century.</t>
    </r>
  </si>
  <si>
    <t>The assessment should be carried out for all developments using a combination of the releveant assessment tabs.  The 'calculator' tab displays the results numerically as a percentage and as a colour coded graph indicating which elements of the proposal could be improved in their contribution to climate change mitigation and adaptation.  A 'Red, Amber, Green' traffic light system is used to quickly identify whether or not a category of measures has been adequately addressed in the development proposal.  It is not intended that this should be used as a 'Pass/Fail' indication in the determination of a planning application.  It is an indication of the degree to which a proposal has included climate change considerations. Determination is a matter for the local planning authority.</t>
  </si>
  <si>
    <t>A score displayed as red will be less than 34% and should be considered to require improvement to be acceptable.  Scores between 35% and 72% indicate an area where improvement may be required, while scores over 73% are considered acceptable although further improvement may be possible and may offset inadequacies elsewhere.</t>
  </si>
  <si>
    <t>The scores are displayed numerically and in a RAG rated bar graph to provide clear identification of areas for improvement. Separate scoring tabs indicate the aggregated scores for catagorised development types.</t>
  </si>
  <si>
    <r>
      <t xml:space="preserve">The scoring is based on the criteria below.  It is only necessary to score each measure with a 1 in </t>
    </r>
    <r>
      <rPr>
        <u val="single"/>
        <sz val="11"/>
        <color theme="1"/>
        <rFont val="Arial"/>
        <family val="2"/>
        <charset val="0"/>
      </rPr>
      <t>one</t>
    </r>
    <r>
      <rPr>
        <sz val="11"/>
        <color theme="1"/>
        <rFont val="Arial"/>
        <family val="2"/>
        <charset val="0"/>
      </rPr>
      <t xml:space="preserve"> of the columns as each measure is weighted (based on the potential for greenhouse gas reduction) in the final calculation.  For example the provision of solar PV therefore scores higher than the provision of cycle storage space, as PV will reduce the carbon footprint of a building while cycle storage may only encourage the active travel.</t>
    </r>
  </si>
  <si>
    <r>
      <t/>
    </r>
    <r>
      <rPr>
        <b/>
        <sz val="11"/>
        <color theme="1"/>
        <rFont val="Arial"/>
        <family val="2"/>
        <charset val="0"/>
      </rPr>
      <t>Issue considered but rejected/not included in the proposal:</t>
    </r>
    <r>
      <rPr>
        <sz val="11"/>
        <color theme="1"/>
        <rFont val="Arial"/>
        <family val="2"/>
        <charset val="0"/>
      </rPr>
      <t xml:space="preserve"> this must be backed up by acceptable reasoned justification, otherwise it is scored as a 'Not considered'.  If justification is accepted, score 1.</t>
    </r>
  </si>
  <si>
    <t>Climate Change Readiness Residential</t>
  </si>
  <si>
    <t>Climate Change Readiness Minerals</t>
  </si>
  <si>
    <t>Climate Change Readiness Non-residential</t>
  </si>
  <si>
    <t>Climate Change Readiness Energy Generation</t>
  </si>
  <si>
    <t>Climate Change Readiness Waste</t>
  </si>
  <si>
    <t>As each of the measures is weighted, and this weighting is used in the calculation of the total scores, it is only necessary to enter a 1 in each of the scoring options.</t>
  </si>
  <si>
    <t xml:space="preserve">Application Title: </t>
  </si>
  <si>
    <t>Sustainable approach to waste development (see also green infrastructure and water environment)</t>
  </si>
  <si>
    <r>
      <t>Sustainable approach to minerals development</t>
    </r>
    <r>
      <rPr>
        <sz val="14"/>
        <color rgb="FF548235"/>
        <rFont val="Quire Sans"/>
        <family val="2"/>
        <charset val="0"/>
      </rPr>
      <t xml:space="preserve"> (see also green infrastructure and water environment)</t>
    </r>
  </si>
</sst>
</file>

<file path=xl/styles.xml><?xml version="1.0" encoding="utf-8"?>
<styleSheet xmlns:mc="http://schemas.openxmlformats.org/markup-compatibility/2006" xmlns:x14ac="http://schemas.microsoft.com/office/spreadsheetml/2009/9/ac" xmlns="http://schemas.openxmlformats.org/spreadsheetml/2006/main" mc:Ignorable="x14ac">
  <fonts count="51">
    <font>
      <sz val="11"/>
      <color theme="1"/>
      <name val="Calibri"/>
      <family val="2"/>
      <charset val="0"/>
      <scheme val="minor"/>
    </font>
    <font>
      <b/>
      <sz val="11"/>
      <color theme="1"/>
      <name val="Arial"/>
      <family val="2"/>
      <charset val="0"/>
    </font>
    <font>
      <sz val="11"/>
      <color theme="1"/>
      <name val="Arial"/>
      <family val="2"/>
      <charset val="0"/>
    </font>
    <font>
      <b/>
      <sz val="14"/>
      <color theme="1"/>
      <name val="Arial"/>
      <family val="2"/>
      <charset val="0"/>
    </font>
    <font>
      <sz val="11"/>
      <color theme="1"/>
      <name val="Calibri"/>
      <family val="2"/>
      <charset val="0"/>
      <scheme val="minor"/>
    </font>
    <font>
      <sz val="9"/>
      <color indexed="81"/>
      <name val="Tahoma"/>
      <family val="2"/>
      <charset val="0"/>
    </font>
    <font>
      <b/>
      <sz val="9"/>
      <color indexed="81"/>
      <name val="Tahoma"/>
      <family val="2"/>
      <charset val="0"/>
    </font>
    <font>
      <sz val="12"/>
      <color theme="1"/>
      <name val="Arial"/>
      <family val="2"/>
      <charset val="0"/>
    </font>
    <font>
      <b/>
      <sz val="11"/>
      <color theme="1"/>
      <name val="Calibri"/>
      <family val="2"/>
      <charset val="0"/>
      <scheme val="minor"/>
    </font>
    <font>
      <b/>
      <sz val="11"/>
      <color rgb="FF000000"/>
      <name val="Arial"/>
      <family val="2"/>
      <charset val="0"/>
    </font>
    <font>
      <b/>
      <sz val="12"/>
      <color theme="1"/>
      <name val="Arial"/>
      <family val="2"/>
      <charset val="0"/>
    </font>
    <font>
      <sz val="11"/>
      <color rgb="FF000000"/>
      <name val="Arial"/>
      <family val="2"/>
      <charset val="0"/>
    </font>
    <font>
      <b/>
      <sz val="12"/>
      <color rgb="FF000000"/>
      <name val="Arial"/>
      <family val="2"/>
      <charset val="0"/>
    </font>
    <font>
      <sz val="9"/>
      <color indexed="81"/>
      <name val="Tahoma"/>
    </font>
    <font>
      <sz val="12"/>
      <color rgb="FFFF0000"/>
      <name val="Arial"/>
      <family val="2"/>
      <charset val="0"/>
    </font>
    <font>
      <sz val="11"/>
      <name val="Arial"/>
      <family val="2"/>
      <charset val="0"/>
    </font>
    <font>
      <b/>
      <sz val="10"/>
      <color theme="1"/>
      <name val="Arial"/>
      <family val="2"/>
      <charset val="0"/>
    </font>
    <font>
      <sz val="9"/>
      <color theme="1"/>
      <name val="Arial"/>
      <family val="2"/>
      <charset val="0"/>
    </font>
    <font>
      <b/>
      <sz val="16"/>
      <color theme="1"/>
      <name val="Arial"/>
      <family val="2"/>
      <charset val="0"/>
    </font>
    <font>
      <u val="single"/>
      <sz val="11"/>
      <color theme="1"/>
      <name val="Arial"/>
      <family val="2"/>
      <charset val="0"/>
    </font>
    <font>
      <sz val="12"/>
      <color rgb="FF000000"/>
      <name val="Arial"/>
      <family val="2"/>
      <charset val="0"/>
    </font>
    <font>
      <i/>
      <sz val="12"/>
      <color theme="1"/>
      <name val="Arial"/>
      <family val="2"/>
      <charset val="0"/>
    </font>
    <font>
      <b/>
      <sz val="14"/>
      <color theme="9" tint="-0.249977111117893"/>
      <name val="Quire Sans"/>
      <family val="2"/>
      <charset val="0"/>
    </font>
    <font>
      <b/>
      <sz val="12"/>
      <color theme="9" tint="-0.249977111117893"/>
      <name val="Quire Sans"/>
      <family val="2"/>
      <charset val="0"/>
    </font>
    <font>
      <vertAlign val="superscript"/>
      <sz val="11"/>
      <color theme="1"/>
      <name val="Arial"/>
      <family val="2"/>
      <charset val="0"/>
    </font>
    <font>
      <b/>
      <sz val="14"/>
      <color rgb="FF3E404C"/>
      <name val="Quire Sans"/>
      <family val="2"/>
      <charset val="0"/>
    </font>
    <font>
      <b/>
      <sz val="16"/>
      <color rgb="FF3E404C"/>
      <name val="Quire Sans"/>
      <family val="2"/>
      <charset val="0"/>
    </font>
    <font>
      <sz val="11"/>
      <color theme="0"/>
      <name val="Calibri"/>
      <family val="2"/>
      <charset val="0"/>
      <scheme val="minor"/>
    </font>
    <font>
      <sz val="11"/>
      <color theme="0"/>
      <name val="Arial"/>
      <family val="2"/>
      <charset val="0"/>
    </font>
    <font>
      <sz val="12"/>
      <color theme="0"/>
      <name val="Arial"/>
      <family val="2"/>
      <charset val="0"/>
    </font>
    <font>
      <b/>
      <sz val="14"/>
      <color rgb="FF548235"/>
      <name val="Quire Sans"/>
      <family val="2"/>
      <charset val="0"/>
    </font>
    <font>
      <sz val="14"/>
      <color rgb="FF548235"/>
      <name val="Quire Sans"/>
      <family val="2"/>
      <charset val="0"/>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sz val="14"/>
      <color rgb="00595959"/>
      <name val="+mn-lt"/>
      <family val="2"/>
      <charset val="0"/>
    </font>
    <font>
      <sz val="14"/>
      <color rgb="00595959"/>
      <name val="+mn-lt"/>
      <family val="2"/>
      <charset val="0"/>
    </font>
    <font>
      <sz val="14"/>
      <color rgb="00595959"/>
      <name val="+mn-lt"/>
      <family val="2"/>
      <charset val="0"/>
    </font>
    <font>
      <sz val="14"/>
      <color rgb="00595959"/>
      <name val="+mn-lt"/>
      <family val="2"/>
      <charset val="0"/>
    </font>
    <font>
      <sz val="14"/>
      <color rgb="00595959"/>
      <name val="+mn-lt"/>
      <family val="2"/>
      <charset val="0"/>
    </font>
    <font>
      <sz val="14"/>
      <color indexed="63"/>
      <name val="+mn-lt"/>
      <family val="2"/>
      <charset val="0"/>
    </font>
  </fonts>
  <fills count="13">
    <fill>
      <patternFill patternType="none">
        <fgColor indexed="64"/>
        <bgColor indexed="65"/>
      </patternFill>
    </fill>
    <fill>
      <patternFill patternType="gray125">
        <fgColor indexed="64"/>
        <bgColor indexed="65"/>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0" tint="-0.0499893185216834"/>
        <bgColor indexed="64"/>
      </patternFill>
    </fill>
    <fill>
      <patternFill patternType="solid">
        <fgColor theme="7"/>
        <bgColor indexed="64"/>
      </patternFill>
    </fill>
    <fill>
      <patternFill patternType="solid">
        <fgColor rgb="FF76A558"/>
        <bgColor indexed="64"/>
      </patternFill>
    </fill>
    <fill>
      <patternFill patternType="solid">
        <fgColor indexed="6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s>
  <cellStyleXfs count="183">
    <xf numFmtId="0" fontId="0" fillId="0" borderId="0"/>
  </cellStyleXfs>
  <cellXfs>
    <xf numFmtId="0" fontId="0" fillId="0" borderId="0" xfId="0"/>
    <xf numFmtId="0" fontId="2" fillId="0" borderId="0" xfId="0" applyAlignment="1" applyFont="1">
      <alignment vertical="center"/>
    </xf>
    <xf numFmtId="0" fontId="3" fillId="0" borderId="0" xfId="0" applyAlignment="1" applyFont="1">
      <alignment vertical="center"/>
    </xf>
    <xf numFmtId="0" fontId="0" fillId="2" borderId="0" xfId="0" applyFill="1"/>
    <xf numFmtId="0" fontId="0" fillId="3" borderId="0" xfId="0" applyFill="1"/>
    <xf numFmtId="0" fontId="0" fillId="4" borderId="0" xfId="0" applyFill="1"/>
    <xf numFmtId="0" fontId="0" fillId="0" borderId="0" xfId="0" applyAlignment="1">
      <alignment horizontal="center" vertical="center"/>
    </xf>
    <xf numFmtId="16" fontId="0" fillId="0" borderId="0" xfId="0" applyNumberFormat="1"/>
    <xf numFmtId="0" fontId="0" fillId="5" borderId="0" xfId="0" applyFill="1"/>
    <xf numFmtId="0" fontId="1" fillId="0" borderId="0" xfId="0" applyAlignment="1" applyFont="1">
      <alignment vertical="center"/>
    </xf>
    <xf numFmtId="0" fontId="2" fillId="0" borderId="0" xfId="0" applyAlignment="1" applyFont="1">
      <alignment horizontal="center" vertical="center"/>
    </xf>
    <xf numFmtId="0" fontId="2" fillId="0" borderId="1" xfId="0" applyAlignment="1" applyBorder="1" applyFont="1">
      <alignment horizontal="center" vertical="center"/>
    </xf>
    <xf numFmtId="0" fontId="0" fillId="0" borderId="0" xfId="0" applyFill="1"/>
    <xf numFmtId="0" fontId="8" fillId="0" borderId="0" xfId="0" applyFont="1"/>
    <xf numFmtId="0" fontId="9" fillId="0" borderId="0" xfId="0" applyAlignment="1" applyFont="1">
      <alignment vertical="center"/>
    </xf>
    <xf numFmtId="0" fontId="10" fillId="0" borderId="0" xfId="0" applyAlignment="1" applyFont="1">
      <alignment vertical="center"/>
    </xf>
    <xf numFmtId="0" fontId="2" fillId="0" borderId="0" xfId="0" applyFont="1"/>
    <xf numFmtId="0" fontId="7" fillId="0" borderId="0" xfId="0" applyFont="1"/>
    <xf numFmtId="0" fontId="7" fillId="0" borderId="0" xfId="0" applyAlignment="1" applyFont="1">
      <alignment vertical="center"/>
    </xf>
    <xf numFmtId="0" fontId="10" fillId="0" borderId="0" xfId="0" applyAlignment="1" applyFont="1">
      <alignment vertical="center" wrapText="1"/>
    </xf>
    <xf numFmtId="0" fontId="7" fillId="0" borderId="0" xfId="0" applyAlignment="1" applyFont="1">
      <alignment horizontal="center" vertical="center"/>
    </xf>
    <xf numFmtId="0" fontId="1" fillId="0" borderId="0" xfId="0" applyFont="1"/>
    <xf numFmtId="0" fontId="7" fillId="0" borderId="0" xfId="0" applyAlignment="1" applyFont="1">
      <alignment horizontal="right" vertical="center"/>
    </xf>
    <xf numFmtId="0" fontId="10" fillId="0" borderId="0" xfId="0" applyAlignment="1" applyFont="1">
      <alignment horizontal="center" vertical="center"/>
    </xf>
    <xf numFmtId="9" fontId="0" fillId="0" borderId="0" xfId="0" applyNumberFormat="1"/>
    <xf numFmtId="0" fontId="0" fillId="0" borderId="0" xfId="0" applyBorder="1" applyFill="1"/>
    <xf numFmtId="0" fontId="0" fillId="0" borderId="0" xfId="0" applyAlignment="1" applyBorder="1" applyFill="1">
      <alignment horizontal="center"/>
    </xf>
    <xf numFmtId="49" fontId="0" fillId="0" borderId="0" xfId="0" applyBorder="1" applyNumberFormat="1" applyFill="1"/>
    <xf numFmtId="0" fontId="8" fillId="0" borderId="0" xfId="0" applyAlignment="1" applyFont="1">
      <alignment horizontal="center" vertical="center"/>
    </xf>
    <xf numFmtId="0" fontId="2" fillId="0" borderId="0" xfId="0" applyAlignment="1" applyFont="1">
      <alignment horizontal="center"/>
    </xf>
    <xf numFmtId="0" fontId="2" fillId="0" borderId="0" xfId="0" applyAlignment="1" applyFont="1">
      <alignment vertical="center" wrapText="1"/>
    </xf>
    <xf numFmtId="1" fontId="10" fillId="0" borderId="2" xfId="0" applyAlignment="1" applyBorder="1" applyFont="1" applyNumberFormat="1" applyFill="1">
      <alignment horizontal="center" vertical="center"/>
    </xf>
    <xf numFmtId="1" fontId="10" fillId="0" borderId="0" xfId="0" applyAlignment="1" applyBorder="1" applyFont="1" applyNumberFormat="1" applyFill="1">
      <alignment horizontal="center" vertical="center"/>
    </xf>
    <xf numFmtId="0" fontId="2" fillId="0" borderId="0" xfId="0" applyAlignment="1" applyFont="1">
      <alignment horizontal="left" vertical="center" wrapText="1"/>
    </xf>
    <xf numFmtId="1" fontId="1" fillId="0" borderId="2" xfId="0" applyAlignment="1" applyBorder="1" applyFont="1" applyNumberFormat="1">
      <alignment horizontal="center" vertical="center"/>
    </xf>
    <xf numFmtId="0" fontId="2" fillId="0" borderId="0" xfId="0" applyAlignment="1" applyFont="1">
      <alignment horizontal="right" vertical="center"/>
    </xf>
    <xf numFmtId="1" fontId="1" fillId="0" borderId="0" xfId="0" applyAlignment="1" applyBorder="1" applyFont="1" applyNumberFormat="1" applyFill="1">
      <alignment horizontal="center" vertical="center"/>
    </xf>
    <xf numFmtId="0" fontId="11" fillId="0" borderId="0" xfId="0" applyAlignment="1" applyFont="1">
      <alignment horizontal="left" vertical="center"/>
    </xf>
    <xf numFmtId="0" fontId="11" fillId="0" borderId="0" xfId="0" applyAlignment="1" applyFont="1">
      <alignment horizontal="left" vertical="center" wrapText="1"/>
    </xf>
    <xf numFmtId="0" fontId="10" fillId="0" borderId="0" xfId="0" applyAlignment="1" applyFont="1">
      <alignment horizontal="right" vertical="center"/>
    </xf>
    <xf numFmtId="0" fontId="0" fillId="0" borderId="0" xfId="0" applyAlignment="1">
      <alignment vertical="center"/>
    </xf>
    <xf numFmtId="0" fontId="10" fillId="0" borderId="0" xfId="0" applyAlignment="1" applyFont="1">
      <alignment horizontal="left" vertical="center"/>
    </xf>
    <xf numFmtId="0" fontId="12" fillId="0" borderId="0" xfId="0" applyAlignment="1" applyFont="1">
      <alignment horizontal="left" vertical="center"/>
    </xf>
    <xf numFmtId="1" fontId="7" fillId="0" borderId="0" xfId="0" applyAlignment="1" applyFont="1" applyNumberFormat="1">
      <alignment horizontal="center" vertical="center"/>
    </xf>
    <xf numFmtId="1" fontId="3" fillId="0" borderId="0" xfId="0" applyAlignment="1" applyBorder="1" applyFont="1" applyNumberFormat="1" applyFill="1">
      <alignment horizontal="center" vertical="center"/>
    </xf>
    <xf numFmtId="0" fontId="14" fillId="0" borderId="0" xfId="0" applyFont="1"/>
    <xf numFmtId="0" fontId="15" fillId="0" borderId="0" xfId="0" applyAlignment="1" applyFont="1">
      <alignment vertical="center"/>
    </xf>
    <xf numFmtId="0" fontId="7" fillId="0" borderId="1" xfId="0" applyAlignment="1" applyBorder="1" applyFont="1">
      <alignment horizontal="center" vertical="center" textRotation="90"/>
    </xf>
    <xf numFmtId="0" fontId="0" fillId="0" borderId="0" xfId="0" applyAlignment="1">
      <alignment horizontal="center"/>
    </xf>
    <xf numFmtId="0" fontId="2" fillId="0" borderId="1" xfId="0" applyAlignment="1" applyBorder="1" applyFont="1">
      <alignment horizontal="center" vertical="center" textRotation="90"/>
    </xf>
    <xf numFmtId="0" fontId="10" fillId="0" borderId="0" xfId="0" applyBorder="1" applyFont="1"/>
    <xf numFmtId="0" fontId="7" fillId="0" borderId="0" xfId="0" applyBorder="1" applyFont="1"/>
    <xf numFmtId="1" fontId="7" fillId="0" borderId="0" xfId="0" applyAlignment="1" applyBorder="1" applyFont="1" applyNumberFormat="1">
      <alignment horizontal="center" vertical="center"/>
    </xf>
    <xf numFmtId="0" fontId="7" fillId="0" borderId="0" xfId="0" applyAlignment="1" applyFont="1">
      <alignment horizontal="center"/>
    </xf>
    <xf numFmtId="0" fontId="7" fillId="0" borderId="0" xfId="0" applyAlignment="1" applyFont="1">
      <alignment vertical="top" wrapText="1"/>
    </xf>
    <xf numFmtId="0" fontId="7" fillId="0" borderId="0" xfId="0" applyAlignment="1" applyFont="1">
      <alignment vertical="top"/>
    </xf>
    <xf numFmtId="0" fontId="7" fillId="0" borderId="0" xfId="0" applyAlignment="1" applyFont="1">
      <alignment wrapText="1"/>
    </xf>
    <xf numFmtId="0" fontId="7" fillId="0" borderId="0" xfId="0" applyBorder="1" applyFont="1" applyFill="1"/>
    <xf numFmtId="0" fontId="10" fillId="0" borderId="0" xfId="0" applyAlignment="1" applyBorder="1" applyFont="1" applyFill="1">
      <alignment vertical="center"/>
    </xf>
    <xf numFmtId="0" fontId="7" fillId="0" borderId="0" xfId="0" applyAlignment="1" applyBorder="1" applyFont="1" applyFill="1">
      <alignment vertical="center" wrapText="1"/>
    </xf>
    <xf numFmtId="0" fontId="7" fillId="0" borderId="0" xfId="0" applyAlignment="1" applyBorder="1" applyFont="1">
      <alignment vertical="center" wrapText="1"/>
    </xf>
    <xf numFmtId="0" fontId="16" fillId="6" borderId="1" xfId="0" applyAlignment="1" applyBorder="1" applyFont="1" applyFill="1">
      <alignment vertical="center"/>
    </xf>
    <xf numFmtId="0" fontId="16" fillId="0" borderId="0" xfId="0" applyAlignment="1" applyBorder="1" applyFont="1" applyFill="1">
      <alignment vertical="center"/>
    </xf>
    <xf numFmtId="0" fontId="8" fillId="0" borderId="0" xfId="0" applyAlignment="1" applyFont="1">
      <alignment horizontal="center"/>
    </xf>
    <xf numFmtId="0" fontId="16" fillId="0" borderId="0" xfId="0" applyAlignment="1" applyBorder="1" applyFont="1" applyFill="1">
      <alignment horizontal="center" vertical="center"/>
    </xf>
    <xf numFmtId="1" fontId="0" fillId="0" borderId="0" xfId="0" applyAlignment="1" applyNumberFormat="1">
      <alignment horizontal="center" vertical="center"/>
    </xf>
    <xf numFmtId="1" fontId="2" fillId="0" borderId="0" xfId="0" applyAlignment="1" applyFont="1" applyNumberFormat="1">
      <alignment horizontal="center" vertical="center"/>
    </xf>
    <xf numFmtId="1" fontId="7" fillId="0" borderId="1" xfId="0" applyAlignment="1" applyBorder="1" applyFont="1" applyNumberFormat="1" applyFill="1">
      <alignment horizontal="center" vertical="center"/>
    </xf>
    <xf numFmtId="1" fontId="1" fillId="0" borderId="1" xfId="0" applyAlignment="1" applyBorder="1" applyFont="1" applyNumberFormat="1" applyFill="1">
      <alignment horizontal="center" vertical="center"/>
    </xf>
    <xf numFmtId="1" fontId="10" fillId="0" borderId="1" xfId="0" applyAlignment="1" applyBorder="1" applyFont="1" applyNumberFormat="1" applyFill="1">
      <alignment horizontal="center" vertical="center"/>
    </xf>
    <xf numFmtId="0" fontId="7" fillId="0" borderId="1" xfId="0" applyAlignment="1" applyBorder="1" applyFont="1">
      <alignment horizontal="center" vertical="center"/>
    </xf>
    <xf numFmtId="0" fontId="7" fillId="0" borderId="0" xfId="0" applyAlignment="1" applyFont="1">
      <alignment vertical="center" wrapText="1"/>
    </xf>
    <xf numFmtId="0" fontId="8" fillId="0" borderId="0" xfId="0" applyAlignment="1" applyFont="1">
      <alignment horizontal="center" wrapText="1"/>
    </xf>
    <xf numFmtId="0" fontId="2" fillId="0" borderId="0" xfId="0" applyAlignment="1" applyFont="1">
      <alignment vertical="top" wrapText="1"/>
    </xf>
    <xf numFmtId="0" fontId="18" fillId="0" borderId="0" xfId="0" applyAlignment="1" applyFont="1">
      <alignment vertical="center"/>
    </xf>
    <xf numFmtId="0" fontId="2" fillId="0" borderId="0" xfId="0" applyAlignment="1" applyFont="1">
      <alignment horizontal="left" wrapText="1"/>
    </xf>
    <xf numFmtId="0" fontId="17" fillId="0" borderId="0" xfId="0" applyAlignment="1" applyBorder="1" applyFont="1">
      <alignment horizontal="center" vertical="center" wrapText="1"/>
    </xf>
    <xf numFmtId="0" fontId="2" fillId="0" borderId="0" xfId="0" applyAlignment="1" applyFont="1">
      <alignment horizontal="left" vertical="top" wrapText="1"/>
    </xf>
    <xf numFmtId="0" fontId="2" fillId="0" borderId="0" xfId="0" applyAlignment="1" applyFont="1">
      <alignment horizontal="left" vertical="top"/>
    </xf>
    <xf numFmtId="0" fontId="7" fillId="0" borderId="0" xfId="0" applyAlignment="1" applyFont="1">
      <alignment horizontal="left" vertical="center" wrapText="1"/>
    </xf>
    <xf numFmtId="0" fontId="2" fillId="0" borderId="3" xfId="0" applyAlignment="1" applyBorder="1" applyFont="1">
      <alignment horizontal="center" vertical="center"/>
    </xf>
    <xf numFmtId="0" fontId="1" fillId="0" borderId="0" xfId="0" applyAlignment="1" applyFont="1">
      <alignment horizontal="right" vertical="center"/>
    </xf>
    <xf numFmtId="0" fontId="1" fillId="0" borderId="0" xfId="0" applyAlignment="1" applyFont="1">
      <alignment horizontal="right"/>
    </xf>
    <xf numFmtId="0" fontId="10" fillId="0" borderId="0" xfId="0" applyAlignment="1" applyFont="1">
      <alignment horizontal="right"/>
    </xf>
    <xf numFmtId="1" fontId="10" fillId="0" borderId="0" xfId="0" applyAlignment="1" applyFont="1" applyNumberFormat="1">
      <alignment horizontal="center" vertical="top"/>
    </xf>
    <xf numFmtId="1" fontId="10" fillId="0" borderId="4" xfId="0" applyAlignment="1" applyBorder="1" applyFont="1" applyNumberFormat="1">
      <alignment horizontal="center" vertical="center"/>
    </xf>
    <xf numFmtId="0" fontId="7" fillId="0" borderId="0" xfId="0" applyAlignment="1" applyFont="1">
      <alignment horizontal="left" vertical="top"/>
    </xf>
    <xf numFmtId="0" fontId="7" fillId="7" borderId="0" xfId="0" applyAlignment="1" applyFont="1" applyFill="1">
      <alignment vertical="top"/>
    </xf>
    <xf numFmtId="1" fontId="10" fillId="7" borderId="0" xfId="0" applyAlignment="1" applyFont="1" applyNumberFormat="1" applyFill="1">
      <alignment horizontal="center" vertical="top"/>
    </xf>
    <xf numFmtId="0" fontId="7" fillId="7" borderId="0" xfId="0" applyAlignment="1" applyFont="1" applyFill="1">
      <alignment horizontal="left" vertical="top"/>
    </xf>
    <xf numFmtId="9" fontId="0" fillId="0" borderId="0" xfId="0" applyAlignment="1" applyNumberFormat="1">
      <alignment vertical="center"/>
    </xf>
    <xf numFmtId="0" fontId="0" fillId="0" borderId="1" xfId="0" applyAlignment="1" applyBorder="1">
      <alignment horizontal="center" vertical="center"/>
    </xf>
    <xf numFmtId="0" fontId="7" fillId="0" borderId="1" xfId="0" applyAlignment="1" applyBorder="1" applyFont="1">
      <alignment vertical="center"/>
    </xf>
    <xf numFmtId="0" fontId="2" fillId="0" borderId="1" xfId="0" applyAlignment="1" applyBorder="1" applyFont="1">
      <alignment vertical="center"/>
    </xf>
    <xf numFmtId="0" fontId="7" fillId="0" borderId="0" xfId="0" applyAlignment="1" applyBorder="1" applyFont="1">
      <alignment textRotation="90"/>
    </xf>
    <xf numFmtId="0" fontId="2" fillId="0" borderId="0" xfId="0" applyAlignment="1" applyBorder="1" applyFont="1">
      <alignment vertical="center"/>
    </xf>
    <xf numFmtId="0" fontId="10" fillId="6" borderId="1" xfId="0" applyAlignment="1" applyBorder="1" applyFont="1" applyFill="1">
      <alignment vertical="center"/>
    </xf>
    <xf numFmtId="0" fontId="10" fillId="0" borderId="0" xfId="0" applyAlignment="1" applyBorder="1" applyFont="1" applyFill="1">
      <alignment horizontal="center" vertical="center"/>
    </xf>
    <xf numFmtId="0" fontId="20" fillId="0" borderId="0" xfId="0" applyAlignment="1" applyFont="1">
      <alignment vertical="center" wrapText="1"/>
    </xf>
    <xf numFmtId="0" fontId="21" fillId="0" borderId="0" xfId="0" applyAlignment="1" applyFont="1">
      <alignment vertical="center" wrapText="1"/>
    </xf>
    <xf numFmtId="0" fontId="7" fillId="0" borderId="0" xfId="0" applyAlignment="1" applyFont="1">
      <alignment horizontal="justify" vertical="center" wrapText="1"/>
    </xf>
    <xf numFmtId="0" fontId="7" fillId="0" borderId="0" xfId="0" applyAlignment="1" applyFont="1">
      <alignment horizontal="justify" vertical="center"/>
    </xf>
    <xf numFmtId="0" fontId="20" fillId="0" borderId="0" xfId="0" applyAlignment="1" applyFont="1">
      <alignment vertical="center"/>
    </xf>
    <xf numFmtId="0" fontId="11" fillId="0" borderId="0" xfId="0" applyAlignment="1" applyFont="1">
      <alignment vertical="center"/>
    </xf>
    <xf numFmtId="0" fontId="22" fillId="0" borderId="0" xfId="0" applyAlignment="1" applyFont="1">
      <alignment vertical="center"/>
    </xf>
    <xf numFmtId="0" fontId="23" fillId="0" borderId="0" xfId="0" applyAlignment="1" applyFont="1">
      <alignment horizontal="right" vertical="center"/>
    </xf>
    <xf numFmtId="0" fontId="26" fillId="8" borderId="0" xfId="0" applyAlignment="1" applyFont="1" applyFill="1">
      <alignment vertical="center"/>
    </xf>
    <xf numFmtId="0" fontId="10" fillId="8" borderId="0" xfId="0" applyAlignment="1" applyFont="1" applyFill="1">
      <alignment vertical="center"/>
    </xf>
    <xf numFmtId="0" fontId="0" fillId="8" borderId="0" xfId="0" applyAlignment="1" applyFill="1">
      <alignment horizontal="center"/>
    </xf>
    <xf numFmtId="0" fontId="3" fillId="8" borderId="0" xfId="0" applyAlignment="1" applyFont="1" applyFill="1">
      <alignment vertical="center"/>
    </xf>
    <xf numFmtId="0" fontId="0" fillId="8" borderId="0" xfId="0" applyFill="1"/>
    <xf numFmtId="0" fontId="0" fillId="8" borderId="0" xfId="0" applyAlignment="1" applyFill="1">
      <alignment horizontal="center" vertical="center"/>
    </xf>
    <xf numFmtId="0" fontId="7" fillId="8" borderId="0" xfId="0" applyFont="1" applyFill="1"/>
    <xf numFmtId="0" fontId="7" fillId="8" borderId="0" xfId="0" applyAlignment="1" applyFont="1" applyFill="1"/>
    <xf numFmtId="0" fontId="2" fillId="8" borderId="0" xfId="0" applyFont="1" applyFill="1"/>
    <xf numFmtId="0" fontId="2" fillId="8" borderId="0" xfId="0" applyAlignment="1" applyFont="1" applyFill="1">
      <alignment horizontal="center"/>
    </xf>
    <xf numFmtId="0" fontId="2" fillId="8" borderId="0" xfId="0" applyAlignment="1" applyFont="1" applyFill="1">
      <alignment horizontal="center" vertical="center"/>
    </xf>
    <xf numFmtId="0" fontId="7" fillId="9" borderId="0" xfId="0" applyAlignment="1" applyFont="1" applyFill="1">
      <alignment vertical="center"/>
    </xf>
    <xf numFmtId="0" fontId="27" fillId="0" borderId="0" xfId="0" applyAlignment="1" applyFont="1" applyProtection="1">
      <alignment vertical="center"/>
      <protection locked="0"/>
    </xf>
    <xf numFmtId="0" fontId="2" fillId="0" borderId="1" xfId="0" applyAlignment="1" applyBorder="1" applyFont="1" applyProtection="1">
      <alignment horizontal="center" vertical="center"/>
      <protection locked="0"/>
    </xf>
    <xf numFmtId="0" fontId="28" fillId="0" borderId="0" xfId="0" applyAlignment="1" applyBorder="1" applyFont="1" applyFill="1">
      <alignment horizontal="center" vertical="center"/>
    </xf>
    <xf numFmtId="0" fontId="28" fillId="0" borderId="0" xfId="0" applyAlignment="1" applyFont="1" applyFill="1" applyProtection="1">
      <alignment vertical="center"/>
      <protection locked="0"/>
    </xf>
    <xf numFmtId="0" fontId="28" fillId="0" borderId="0" xfId="0" applyFont="1" applyProtection="1">
      <protection locked="0"/>
    </xf>
    <xf numFmtId="0" fontId="27" fillId="0" borderId="0" xfId="0" applyFont="1" applyProtection="1">
      <protection locked="0"/>
    </xf>
    <xf numFmtId="0" fontId="2" fillId="0" borderId="0" xfId="0" applyAlignment="1" applyFont="1" applyProtection="1">
      <alignment vertical="center"/>
    </xf>
    <xf numFmtId="0" fontId="2" fillId="0" borderId="5" xfId="0" applyAlignment="1" applyBorder="1" applyFont="1" applyFill="1" applyProtection="1">
      <alignment horizontal="center" vertical="center"/>
    </xf>
    <xf numFmtId="0" fontId="28" fillId="0" borderId="6" xfId="0" applyAlignment="1" applyBorder="1" applyFont="1" applyFill="1" applyProtection="1">
      <alignment horizontal="center" vertical="center"/>
    </xf>
    <xf numFmtId="0" fontId="2" fillId="0" borderId="5" xfId="0" applyAlignment="1" applyBorder="1" applyFont="1" applyProtection="1">
      <alignment horizontal="center" vertical="center"/>
    </xf>
    <xf numFmtId="0" fontId="0" fillId="0" borderId="0" xfId="0" applyAlignment="1" applyBorder="1" applyProtection="1">
      <alignment horizontal="center" vertical="center"/>
    </xf>
    <xf numFmtId="0" fontId="27" fillId="0" borderId="0" xfId="0" applyFont="1" applyProtection="1"/>
    <xf numFmtId="0" fontId="28" fillId="0" borderId="0" xfId="0" applyAlignment="1" applyBorder="1" applyFont="1" applyFill="1" applyProtection="1">
      <alignment horizontal="center" vertical="center"/>
    </xf>
    <xf numFmtId="0" fontId="2" fillId="0" borderId="1" xfId="0" applyAlignment="1" applyBorder="1" applyFont="1" applyProtection="1">
      <alignment horizontal="center" vertical="center"/>
    </xf>
    <xf numFmtId="0" fontId="0" fillId="0" borderId="0" xfId="0" applyProtection="1"/>
    <xf numFmtId="0" fontId="25" fillId="8" borderId="7" xfId="0" applyAlignment="1" applyBorder="1" applyFont="1" applyFill="1">
      <alignment horizontal="center" vertical="center"/>
    </xf>
    <xf numFmtId="0" fontId="25" fillId="8" borderId="8" xfId="0" applyAlignment="1" applyBorder="1" applyFont="1" applyFill="1">
      <alignment horizontal="center" vertical="center"/>
    </xf>
    <xf numFmtId="0" fontId="10" fillId="0" borderId="1" xfId="0" applyAlignment="1" applyBorder="1" applyFont="1" applyFill="1">
      <alignment vertical="center"/>
    </xf>
    <xf numFmtId="0" fontId="10" fillId="0" borderId="1" xfId="0" applyAlignment="1" applyBorder="1" applyFont="1">
      <alignment vertical="center" wrapText="1"/>
    </xf>
    <xf numFmtId="15" fontId="10" fillId="0" borderId="1" xfId="0" applyAlignment="1" applyBorder="1" applyFont="1" applyNumberFormat="1" applyFill="1">
      <alignment horizontal="left" vertical="center"/>
    </xf>
    <xf numFmtId="0" fontId="10" fillId="0" borderId="1" xfId="0" applyAlignment="1" applyBorder="1" applyFont="1" applyFill="1">
      <alignment horizontal="left" vertical="center"/>
    </xf>
    <xf numFmtId="0" fontId="3" fillId="8" borderId="7" xfId="0" applyAlignment="1" applyBorder="1" applyFont="1" applyFill="1">
      <alignment horizontal="center" vertical="center"/>
    </xf>
    <xf numFmtId="0" fontId="3" fillId="8" borderId="8" xfId="0" applyAlignment="1" applyBorder="1" applyFont="1" applyFill="1">
      <alignment horizontal="center" vertical="center"/>
    </xf>
    <xf numFmtId="0" fontId="16" fillId="0" borderId="1" xfId="0" applyAlignment="1" applyBorder="1" applyFont="1" applyFill="1">
      <alignment vertical="center"/>
    </xf>
    <xf numFmtId="0" fontId="3" fillId="0" borderId="1" xfId="0" applyAlignment="1" applyBorder="1" applyFont="1">
      <alignment vertical="center" wrapText="1"/>
    </xf>
    <xf numFmtId="15" fontId="16" fillId="0" borderId="1" xfId="0" applyAlignment="1" applyBorder="1" applyFont="1" applyNumberFormat="1" applyFill="1">
      <alignment horizontal="left" vertical="center"/>
    </xf>
    <xf numFmtId="0" fontId="16" fillId="0" borderId="1" xfId="0" applyAlignment="1" applyBorder="1" applyFont="1" applyFill="1">
      <alignment horizontal="left" vertical="center"/>
    </xf>
    <xf numFmtId="0" fontId="3" fillId="10" borderId="7" xfId="0" applyAlignment="1" applyBorder="1" applyFont="1" applyFill="1">
      <alignment horizontal="center" vertical="center"/>
    </xf>
    <xf numFmtId="0" fontId="3" fillId="10" borderId="8" xfId="0" applyAlignment="1" applyBorder="1" applyFont="1" applyFill="1">
      <alignment horizontal="center" vertical="center"/>
    </xf>
    <xf numFmtId="0" fontId="25" fillId="8" borderId="0" xfId="0" applyAlignment="1" applyFont="1" applyFill="1">
      <alignment vertical="center"/>
    </xf>
    <xf numFmtId="0" fontId="30" fillId="0" borderId="0" xfId="0" applyAlignment="1" applyFont="1">
      <alignment vertical="center"/>
    </xf>
    <xf numFmtId="0" fontId="30" fillId="0" borderId="0" xfId="0" applyAlignment="1" applyFont="1">
      <alignment vertical="center" wrapText="1"/>
    </xf>
    <xf numFmtId="0" fontId="31" fillId="0" borderId="0" xfId="0" applyAlignment="1" applyFont="1">
      <alignment vertical="center" wrapText="1"/>
    </xf>
    <xf numFmtId="0" fontId="28" fillId="0" borderId="0" xfId="0" applyFont="1" applyProtection="1"/>
    <xf numFmtId="0" fontId="27" fillId="0" borderId="0" xfId="0" applyAlignment="1" applyFont="1" applyProtection="1">
      <alignment vertical="center"/>
    </xf>
    <xf numFmtId="0" fontId="28" fillId="0" borderId="0" xfId="0" applyAlignment="1" applyFont="1" applyProtection="1">
      <alignment horizontal="center" vertical="center"/>
    </xf>
    <xf numFmtId="0" fontId="29" fillId="0" borderId="0" xfId="0" applyAlignment="1" applyFont="1" applyFill="1" applyProtection="1">
      <alignment horizontal="center"/>
    </xf>
    <xf numFmtId="0" fontId="29" fillId="0" borderId="0" xfId="0" applyFont="1" applyFill="1" applyProtection="1"/>
    <xf numFmtId="0" fontId="28" fillId="0" borderId="0" xfId="0" applyAlignment="1" applyFont="1" applyFill="1" applyProtection="1">
      <alignment horizontal="center" vertical="center"/>
    </xf>
    <xf numFmtId="0" fontId="28" fillId="0" borderId="0" xfId="0" applyAlignment="1" applyFont="1" applyFill="1" applyProtection="1">
      <alignment vertical="center"/>
    </xf>
    <xf numFmtId="0" fontId="28" fillId="0" borderId="0" xfId="0" applyAlignment="1" applyFont="1">
      <alignment horizontal="center" vertical="center"/>
    </xf>
    <xf numFmtId="0" fontId="28" fillId="0" borderId="0" xfId="0" applyFont="1"/>
    <xf numFmtId="0" fontId="29" fillId="0" borderId="0" xfId="0" applyFont="1"/>
    <xf numFmtId="0" fontId="29" fillId="0" borderId="0" xfId="0" applyAlignment="1" applyFont="1">
      <alignment horizontal="center" vertical="center"/>
    </xf>
    <xf numFmtId="0" fontId="28" fillId="11" borderId="0" xfId="0" applyAlignment="1" applyBorder="1" applyFont="1" applyFill="1">
      <alignment horizontal="center" vertical="center"/>
    </xf>
    <xf numFmtId="0" fontId="2" fillId="12" borderId="5" xfId="0" applyAlignment="1" applyBorder="1" applyFont="1" applyFill="1" applyProtection="1">
      <alignment horizontal="center" vertical="center"/>
    </xf>
    <xf numFmtId="0" fontId="7" fillId="0" borderId="3" xfId="0" applyAlignment="1" applyBorder="1" applyFont="1">
      <alignment horizontal="center" vertical="center"/>
    </xf>
    <xf numFmtId="0" fontId="2" fillId="12" borderId="5" xfId="0" applyAlignment="1" applyBorder="1" applyFont="1" applyFill="1">
      <alignment vertical="center"/>
    </xf>
    <xf numFmtId="0" fontId="2" fillId="12" borderId="5" xfId="0" applyAlignment="1" applyBorder="1" applyFont="1" applyFill="1">
      <alignment horizontal="center" vertical="center"/>
    </xf>
    <xf numFmtId="0" fontId="7" fillId="0" borderId="5" xfId="0" applyAlignment="1" applyBorder="1" applyFont="1">
      <alignment vertical="center"/>
    </xf>
    <xf numFmtId="0" fontId="28" fillId="0" borderId="0" xfId="0" applyAlignment="1" applyBorder="1" applyFont="1" applyFill="1">
      <alignment vertical="center"/>
    </xf>
    <xf numFmtId="0" fontId="2" fillId="0" borderId="3" xfId="0" applyAlignment="1" applyBorder="1" applyFont="1" applyProtection="1">
      <alignment horizontal="center" vertical="center"/>
    </xf>
    <xf numFmtId="1" fontId="1" fillId="0" borderId="9" xfId="0" applyAlignment="1" applyBorder="1" applyFont="1" applyNumberFormat="1" applyProtection="1">
      <alignment horizontal="center" vertical="center"/>
      <protection locked="0"/>
    </xf>
    <xf numFmtId="0" fontId="2" fillId="0" borderId="3" xfId="0" applyAlignment="1" applyBorder="1" applyFont="1">
      <alignment vertical="center"/>
    </xf>
    <xf numFmtId="0" fontId="2" fillId="0" borderId="5" xfId="0" applyBorder="1" applyFont="1"/>
    <xf numFmtId="0" fontId="2" fillId="12" borderId="5" xfId="0" applyAlignment="1" applyBorder="1" applyFont="1" applyFill="1">
      <alignment horizontal="center"/>
    </xf>
    <xf numFmtId="0" fontId="2" fillId="0" borderId="5" xfId="0" applyAlignment="1" applyBorder="1" applyFont="1">
      <alignment horizontal="center" vertical="center"/>
    </xf>
    <xf numFmtId="0" fontId="2" fillId="0" borderId="5" xfId="0" applyAlignment="1" applyBorder="1" applyFont="1">
      <alignment vertical="center"/>
    </xf>
    <xf numFmtId="1" fontId="1" fillId="0" borderId="9" xfId="0" applyAlignment="1" applyBorder="1" applyFont="1" applyNumberFormat="1">
      <alignment horizontal="center" vertical="center"/>
    </xf>
    <xf numFmtId="0" fontId="28" fillId="11" borderId="0" xfId="0" applyAlignment="1" applyFont="1" applyFill="1">
      <alignment horizontal="center" vertical="center"/>
    </xf>
    <xf numFmtId="0" fontId="29" fillId="11" borderId="0" xfId="0" applyFont="1" applyFill="1"/>
    <xf numFmtId="0" fontId="29" fillId="11" borderId="0" xfId="0" applyAlignment="1" applyFont="1" applyFill="1">
      <alignment vertical="center"/>
    </xf>
    <xf numFmtId="0" fontId="29" fillId="11" borderId="0" xfId="0" applyAlignment="1" applyFont="1" applyFill="1">
      <alignment horizontal="center" vertical="center"/>
    </xf>
    <xf numFmtId="1" fontId="1" fillId="0" borderId="9" xfId="0" applyAlignment="1" applyBorder="1" applyFont="1" applyNumberFormat="1" applyProtection="1">
      <alignment horizontal="center" vertical="center"/>
    </xf>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14" Type="http://schemas.openxmlformats.org/officeDocument/2006/relationships/worksheet" Target="worksheets/sheet14.xml" /><Relationship Id="rId9" Type="http://schemas.openxmlformats.org/officeDocument/2006/relationships/worksheet" Target="worksheets/sheet9.xml" /><Relationship Id="rId18" Type="http://schemas.openxmlformats.org/officeDocument/2006/relationships/theme" Target="theme/theme1.xml" /><Relationship Id="rId3" Type="http://schemas.openxmlformats.org/officeDocument/2006/relationships/worksheet" Target="worksheets/sheet3.xml" /><Relationship Id="rId24" Type="http://schemas.openxmlformats.org/officeDocument/2006/relationships/customXml" Target="../customXml/item2.xml" /><Relationship Id="rId21" Type="http://schemas.openxmlformats.org/officeDocument/2006/relationships/sheetMetadata" Target="metadata.xml" /><Relationship Id="rId15" Type="http://schemas.openxmlformats.org/officeDocument/2006/relationships/worksheet" Target="worksheets/sheet15.xml" /><Relationship Id="rId10" Type="http://schemas.openxmlformats.org/officeDocument/2006/relationships/worksheet" Target="worksheets/sheet10.xml" /><Relationship Id="rId5" Type="http://schemas.openxmlformats.org/officeDocument/2006/relationships/worksheet" Target="worksheets/sheet5.xml" /><Relationship Id="rId2" Type="http://schemas.openxmlformats.org/officeDocument/2006/relationships/worksheet" Target="worksheets/sheet2.xml" /><Relationship Id="rId25" Type="http://schemas.openxmlformats.org/officeDocument/2006/relationships/customXml" Target="../customXml/item3.xml" /><Relationship Id="rId6" Type="http://schemas.openxmlformats.org/officeDocument/2006/relationships/worksheet" Target="worksheets/sheet6.xml" /><Relationship Id="rId20"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1" Type="http://schemas.openxmlformats.org/officeDocument/2006/relationships/worksheet" Target="worksheets/sheet1.xml" /><Relationship Id="rId17" Type="http://schemas.openxmlformats.org/officeDocument/2006/relationships/worksheet" Target="worksheets/sheet17.xml" /><Relationship Id="rId7" Type="http://schemas.openxmlformats.org/officeDocument/2006/relationships/worksheet" Target="worksheets/sheet7.xml" /><Relationship Id="rId4" Type="http://schemas.openxmlformats.org/officeDocument/2006/relationships/worksheet" Target="worksheets/sheet4.xml" /><Relationship Id="rId12" Type="http://schemas.openxmlformats.org/officeDocument/2006/relationships/worksheet" Target="worksheets/sheet12.xml" /><Relationship Id="rId19" Type="http://schemas.openxmlformats.org/officeDocument/2006/relationships/styles" Target="styles.xml" /><Relationship Id="rId23" Type="http://schemas.openxmlformats.org/officeDocument/2006/relationships/customXml" Target="../customXml/item1.xml" /><Relationship Id="rId13" Type="http://schemas.openxmlformats.org/officeDocument/2006/relationships/worksheet" Target="worksheets/sheet13.xml" /><Relationship Id="rId8" Type="http://schemas.openxmlformats.org/officeDocument/2006/relationships/worksheet" Target="worksheets/sheet8.xml" /><Relationship Id="rId22" Type="http://schemas.microsoft.com/office/2017/10/relationships/person" Target="persons/person.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2" Type="http://schemas.microsoft.com/office/2011/relationships/chartColorStyle" Target="colors6.xml" /><Relationship Id="rId1" Type="http://schemas.microsoft.com/office/2011/relationships/chartStyle" Target="style6.xml" /></Relationships>
</file>

<file path=xl/charts/_rels/chart7.xml.rels><?xml version="1.0" encoding="utf-8" standalone="yes"?><Relationships xmlns="http://schemas.openxmlformats.org/package/2006/relationships"><Relationship Id="rId2" Type="http://schemas.microsoft.com/office/2011/relationships/chartColorStyle" Target="colors7.xml" /><Relationship Id="rId1" Type="http://schemas.microsoft.com/office/2011/relationships/chartStyle" Target="style7.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(Calculator!$B$8,Calculator!$B$10,Calculator!$B$12:$B$13)</c:f>
              <c:strCache/>
            </c:strRef>
          </c:cat>
          <c:val>
            <c:numRef>
              <c:extLst>
                <c:ext uri="{02D57815-91ED-43cb-92C2-25804820EDAC}">
                  <c15:fullRef xmlns:c15="http://schemas.microsoft.com/office/drawing/2012/chart">
                    <c15:sqref>'Scoring'!$C$9:$C$16</c15:sqref>
                  </c15:fullRef>
                </c:ext>
              </c:extLst>
              <c:f>(Scoring!$C$9,Scoring!$C$11,Scoring!$C$13:$C$14)</c:f>
              <c:numCache>
                <c:ptCount val="4"/>
                <c:pt idx="0">
                  <c:v>0</c:v>
                </c:pt>
                <c:pt idx="1">
                  <c:v>0</c:v>
                </c:pt>
                <c:pt idx="2">
                  <c:v>0</c:v>
                </c:pt>
                <c:pt idx="3">
                  <c:v>0</c:v>
                </c:pt>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(Calculator!$B$8,Calculator!$B$10,Calculator!$B$12:$B$13)</c:f>
              <c:strCache/>
            </c:strRef>
          </c:cat>
          <c:val>
            <c:numRef>
              <c:extLst>
                <c:ext uri="{02D57815-91ED-43cb-92C2-25804820EDAC}">
                  <c15:fullRef xmlns:c15="http://schemas.microsoft.com/office/drawing/2012/chart">
                    <c15:sqref>'Scoring'!$D$9:$D$16</c15:sqref>
                  </c15:fullRef>
                </c:ext>
              </c:extLst>
              <c:f>(Scoring!$D$9,Scoring!$D$11,Scoring!$D$13:$D$14)</c:f>
              <c:numCache>
                <c:ptCount val="4"/>
                <c:pt idx="0">
                  <c:v>0</c:v>
                </c:pt>
                <c:pt idx="1">
                  <c:v>0</c:v>
                </c:pt>
                <c:pt idx="2">
                  <c:v>0</c:v>
                </c:pt>
                <c:pt idx="3">
                  <c:v>0</c:v>
                </c:pt>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(Calculator!$B$8,Calculator!$B$10,Calculator!$B$12:$B$13)</c:f>
              <c:strCache/>
            </c:strRef>
          </c:cat>
          <c:val>
            <c:numRef>
              <c:extLst>
                <c:ext uri="{02D57815-91ED-43cb-92C2-25804820EDAC}">
                  <c15:fullRef xmlns:c15="http://schemas.microsoft.com/office/drawing/2012/chart">
                    <c15:sqref>'Scoring'!$E$9:$E$16</c15:sqref>
                  </c15:fullRef>
                </c:ext>
              </c:extLst>
              <c:f>(Scoring!$E$9,Scoring!$E$11,Scoring!$E$13:$E$14)</c:f>
              <c:numCache>
                <c:ptCount val="4"/>
                <c:pt idx="0">
                  <c:v>0</c:v>
                </c:pt>
                <c:pt idx="1">
                  <c:v>0</c:v>
                </c:pt>
                <c:pt idx="2">
                  <c:v>0</c:v>
                </c:pt>
                <c:pt idx="3">
                  <c:v>0</c:v>
                </c:pt>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f>
              <c:strCache/>
            </c:strRef>
          </c:cat>
          <c:val>
            <c:numRef>
              <c:extLst>
                <c:ext uri="{02D57815-91ED-43cb-92C2-25804820EDAC}">
                  <c15:fullRef xmlns:c15="http://schemas.microsoft.com/office/drawing/2012/chart">
                    <c15:sqref>'Scoring'!$C$9:$C$16</c15:sqref>
                  </c15:fullRef>
                </c:ext>
              </c:extLst>
              <c:f>(Scoring!$C$10:$C$11,Scoring!$C$13:$C$14)</c:f>
              <c:numCache>
                <c:ptCount val="4"/>
                <c:pt idx="0">
                  <c:v>0</c:v>
                </c:pt>
                <c:pt idx="1">
                  <c:v>0</c:v>
                </c:pt>
                <c:pt idx="2">
                  <c:v>0</c:v>
                </c:pt>
                <c:pt idx="3">
                  <c:v>0</c:v>
                </c:pt>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f>
              <c:strCache/>
            </c:strRef>
          </c:cat>
          <c:val>
            <c:numRef>
              <c:extLst>
                <c:ext uri="{02D57815-91ED-43cb-92C2-25804820EDAC}">
                  <c15:fullRef xmlns:c15="http://schemas.microsoft.com/office/drawing/2012/chart">
                    <c15:sqref>'Scoring'!$D$9:$D$16</c15:sqref>
                  </c15:fullRef>
                </c:ext>
              </c:extLst>
              <c:f>(Scoring!$D$10:$D$11,Scoring!$D$13:$D$14)</c:f>
              <c:numCache>
                <c:ptCount val="4"/>
                <c:pt idx="0">
                  <c:v>0</c:v>
                </c:pt>
                <c:pt idx="1">
                  <c:v>0</c:v>
                </c:pt>
                <c:pt idx="2">
                  <c:v>0</c:v>
                </c:pt>
                <c:pt idx="3">
                  <c:v>0</c:v>
                </c:pt>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f>
              <c:strCache/>
            </c:strRef>
          </c:cat>
          <c:val>
            <c:numRef>
              <c:extLst>
                <c:ext uri="{02D57815-91ED-43cb-92C2-25804820EDAC}">
                  <c15:fullRef xmlns:c15="http://schemas.microsoft.com/office/drawing/2012/chart">
                    <c15:sqref>'Scoring'!$E$9:$E$16</c15:sqref>
                  </c15:fullRef>
                </c:ext>
              </c:extLst>
              <c:f>(Scoring!$E$10:$E$11,Scoring!$E$13:$E$14)</c:f>
              <c:numCache>
                <c:ptCount val="4"/>
                <c:pt idx="0">
                  <c:v>0</c:v>
                </c:pt>
                <c:pt idx="1">
                  <c:v>0</c:v>
                </c:pt>
                <c:pt idx="2">
                  <c:v>0</c:v>
                </c:pt>
                <c:pt idx="3">
                  <c:v>0</c:v>
                </c:pt>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(Calculator!$B$10:$B$11,Calculator!$B$13)</c:f>
              <c:strCache/>
            </c:strRef>
          </c:cat>
          <c:val>
            <c:numRef>
              <c:extLst>
                <c:ext uri="{02D57815-91ED-43cb-92C2-25804820EDAC}">
                  <c15:fullRef xmlns:c15="http://schemas.microsoft.com/office/drawing/2012/chart">
                    <c15:sqref>'Scoring'!$C$9:$C$16</c15:sqref>
                  </c15:fullRef>
                </c:ext>
              </c:extLst>
              <c:f>(Scoring!$C$11:$C$12,Scoring!$C$14)</c:f>
              <c:numCache>
                <c:ptCount val="3"/>
                <c:pt idx="0">
                  <c:v>0</c:v>
                </c:pt>
                <c:pt idx="1">
                  <c:v>0</c:v>
                </c:pt>
                <c:pt idx="2">
                  <c:v>0</c:v>
                </c:pt>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(Calculator!$B$10:$B$11,Calculator!$B$13)</c:f>
              <c:strCache/>
            </c:strRef>
          </c:cat>
          <c:val>
            <c:numRef>
              <c:extLst>
                <c:ext uri="{02D57815-91ED-43cb-92C2-25804820EDAC}">
                  <c15:fullRef xmlns:c15="http://schemas.microsoft.com/office/drawing/2012/chart">
                    <c15:sqref>'Scoring'!$D$9:$D$16</c15:sqref>
                  </c15:fullRef>
                </c:ext>
              </c:extLst>
              <c:f>(Scoring!$D$11:$D$12,Scoring!$D$14)</c:f>
              <c:numCache>
                <c:ptCount val="3"/>
                <c:pt idx="0">
                  <c:v>0</c:v>
                </c:pt>
                <c:pt idx="1">
                  <c:v>0</c:v>
                </c:pt>
                <c:pt idx="2">
                  <c:v>0</c:v>
                </c:pt>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(Calculator!$B$10:$B$11,Calculator!$B$13)</c:f>
              <c:strCache/>
            </c:strRef>
          </c:cat>
          <c:val>
            <c:numRef>
              <c:extLst>
                <c:ext uri="{02D57815-91ED-43cb-92C2-25804820EDAC}">
                  <c15:fullRef xmlns:c15="http://schemas.microsoft.com/office/drawing/2012/chart">
                    <c15:sqref>'Scoring'!$E$9:$E$16</c15:sqref>
                  </c15:fullRef>
                </c:ext>
              </c:extLst>
              <c:f>(Scoring!$E$11:$E$12,Scoring!$E$14)</c:f>
              <c:numCache>
                <c:ptCount val="3"/>
                <c:pt idx="0">
                  <c:v>0</c:v>
                </c:pt>
                <c:pt idx="1">
                  <c:v>0</c:v>
                </c:pt>
                <c:pt idx="2">
                  <c:v>0</c:v>
                </c:pt>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(Calculator!$B$10,Calculator!$B$12:$B$14)</c:f>
              <c:strCache/>
            </c:strRef>
          </c:cat>
          <c:val>
            <c:numRef>
              <c:extLst>
                <c:ext uri="{02D57815-91ED-43cb-92C2-25804820EDAC}">
                  <c15:fullRef xmlns:c15="http://schemas.microsoft.com/office/drawing/2012/chart">
                    <c15:sqref>'Scoring'!$C$9:$C$16</c15:sqref>
                  </c15:fullRef>
                </c:ext>
              </c:extLst>
              <c:f>(Scoring!$C$11,Scoring!$C$13:$C$15)</c:f>
              <c:numCache>
                <c:ptCount val="4"/>
                <c:pt idx="0">
                  <c:v>0</c:v>
                </c:pt>
                <c:pt idx="1">
                  <c:v>0</c:v>
                </c:pt>
                <c:pt idx="2">
                  <c:v>0</c:v>
                </c:pt>
                <c:pt idx="3">
                  <c:v>0</c:v>
                </c:pt>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(Calculator!$B$10,Calculator!$B$12:$B$14)</c:f>
              <c:strCache/>
            </c:strRef>
          </c:cat>
          <c:val>
            <c:numRef>
              <c:extLst>
                <c:ext uri="{02D57815-91ED-43cb-92C2-25804820EDAC}">
                  <c15:fullRef xmlns:c15="http://schemas.microsoft.com/office/drawing/2012/chart">
                    <c15:sqref>'Scoring'!$D$9:$D$16</c15:sqref>
                  </c15:fullRef>
                </c:ext>
              </c:extLst>
              <c:f>(Scoring!$D$11,Scoring!$D$13:$D$15)</c:f>
              <c:numCache>
                <c:ptCount val="4"/>
                <c:pt idx="0">
                  <c:v>0</c:v>
                </c:pt>
                <c:pt idx="1">
                  <c:v>0</c:v>
                </c:pt>
                <c:pt idx="2">
                  <c:v>0</c:v>
                </c:pt>
                <c:pt idx="3">
                  <c:v>0</c:v>
                </c:pt>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(Calculator!$B$10,Calculator!$B$12:$B$14)</c:f>
              <c:strCache/>
            </c:strRef>
          </c:cat>
          <c:val>
            <c:numRef>
              <c:extLst>
                <c:ext uri="{02D57815-91ED-43cb-92C2-25804820EDAC}">
                  <c15:fullRef xmlns:c15="http://schemas.microsoft.com/office/drawing/2012/chart">
                    <c15:sqref>'Scoring'!$E$9:$E$16</c15:sqref>
                  </c15:fullRef>
                </c:ext>
              </c:extLst>
              <c:f>(Scoring!$E$11,Scoring!$E$13:$E$15)</c:f>
              <c:numCache>
                <c:ptCount val="4"/>
                <c:pt idx="0">
                  <c:v>0</c:v>
                </c:pt>
                <c:pt idx="1">
                  <c:v>0</c:v>
                </c:pt>
                <c:pt idx="2">
                  <c:v>0</c:v>
                </c:pt>
                <c:pt idx="3">
                  <c:v>0</c:v>
                </c:pt>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(Calculator!$B$9:$B$10,Calculator!$B$12:$B$13,Calculator!$B$15)</c:f>
              <c:strCache/>
            </c:strRef>
          </c:cat>
          <c:val>
            <c:numRef>
              <c:extLst>
                <c:ext uri="{02D57815-91ED-43cb-92C2-25804820EDAC}">
                  <c15:fullRef xmlns:c15="http://schemas.microsoft.com/office/drawing/2012/chart">
                    <c15:sqref>'Scoring'!$C$9:$C$16</c15:sqref>
                  </c15:fullRef>
                </c:ext>
              </c:extLst>
              <c:f>(Scoring!$C$10:$C$11,Scoring!$C$13:$C$14,Scoring!$C$16)</c:f>
              <c:numCache>
                <c:ptCount val="5"/>
                <c:pt idx="0">
                  <c:v>0</c:v>
                </c:pt>
                <c:pt idx="1">
                  <c:v>0</c:v>
                </c:pt>
                <c:pt idx="2">
                  <c:v>0</c:v>
                </c:pt>
                <c:pt idx="3">
                  <c:v>0</c:v>
                </c:pt>
                <c:pt idx="4">
                  <c:v>0</c:v>
                </c:pt>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(Calculator!$B$9:$B$10,Calculator!$B$12:$B$13,Calculator!$B$15)</c:f>
              <c:strCache/>
            </c:strRef>
          </c:cat>
          <c:val>
            <c:numRef>
              <c:extLst>
                <c:ext uri="{02D57815-91ED-43cb-92C2-25804820EDAC}">
                  <c15:fullRef xmlns:c15="http://schemas.microsoft.com/office/drawing/2012/chart">
                    <c15:sqref>'Scoring'!$D$9:$D$16</c15:sqref>
                  </c15:fullRef>
                </c:ext>
              </c:extLst>
              <c:f>(Scoring!$D$10:$D$11,Scoring!$D$13:$D$14,Scoring!$D$16)</c:f>
              <c:numCache>
                <c:ptCount val="5"/>
                <c:pt idx="0">
                  <c:v>0</c:v>
                </c:pt>
                <c:pt idx="1">
                  <c:v>0</c:v>
                </c:pt>
                <c:pt idx="2">
                  <c:v>0</c:v>
                </c:pt>
                <c:pt idx="3">
                  <c:v>0</c:v>
                </c:pt>
                <c:pt idx="4">
                  <c:v>0</c:v>
                </c:pt>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extLst>
                <c:ext uri="{02D57815-91ED-43cb-92C2-25804820EDAC}">
                  <c15:fullRef xmlns:c15="http://schemas.microsoft.com/office/drawing/2012/chart">
                    <c15:sqref>'Calculator'!$B$8:$B$15</c15:sqref>
                  </c15:fullRef>
                </c:ext>
              </c:extLst>
              <c:f>(Calculator!$B$9:$B$10,Calculator!$B$12:$B$13,Calculator!$B$15)</c:f>
              <c:strCache/>
            </c:strRef>
          </c:cat>
          <c:val>
            <c:numRef>
              <c:extLst>
                <c:ext uri="{02D57815-91ED-43cb-92C2-25804820EDAC}">
                  <c15:fullRef xmlns:c15="http://schemas.microsoft.com/office/drawing/2012/chart">
                    <c15:sqref>'Scoring'!$E$9:$E$16</c15:sqref>
                  </c15:fullRef>
                </c:ext>
              </c:extLst>
              <c:f>(Scoring!$E$10:$E$11,Scoring!$E$13:$E$14,Scoring!$E$16)</c:f>
              <c:numCache>
                <c:ptCount val="5"/>
                <c:pt idx="0">
                  <c:v>0</c:v>
                </c:pt>
                <c:pt idx="1">
                  <c:v>0</c:v>
                </c:pt>
                <c:pt idx="2">
                  <c:v>0</c:v>
                </c:pt>
                <c:pt idx="3">
                  <c:v>0</c:v>
                </c:pt>
                <c:pt idx="4">
                  <c:v>0</c:v>
                </c:pt>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Score "RAG" rating</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manualLayout>
          <c:layoutTarget val="inner"/>
          <c:xMode val="edge"/>
          <c:yMode val="edge"/>
          <c:x val="0.28209956398630581"/>
          <c:y val="0.17141886152162614"/>
          <c:w val="0.69724414090918974"/>
          <c:h val="0.79180998671462366"/>
        </c:manualLayout>
      </c:layout>
      <c:barChart>
        <c:barDir val="bar"/>
        <c:grouping val="clustered"/>
        <c:varyColors val="0"/>
        <c:ser>
          <c:idx val="0"/>
          <c:order val="0"/>
          <c:spPr>
            <a:solidFill>
              <a:srgbClr val="92D05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'Calculator'!$B$8:$B$15</c:f>
              <c:strCache/>
            </c:strRef>
          </c:cat>
          <c:val>
            <c:numRef>
              <c:f>'Scoring'!$C$9:$C$16</c:f>
              <c:numCache/>
            </c:numRef>
          </c:val>
        </c:ser>
        <c:ser>
          <c:idx val="1"/>
          <c:order val="1"/>
          <c:spPr>
            <a:solidFill>
              <a:srgbClr val="FF0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'Calculator'!$B$8:$B$15</c:f>
              <c:strCache/>
            </c:strRef>
          </c:cat>
          <c:val>
            <c:numRef>
              <c:f>'Scoring'!$D$9:$D$16</c:f>
              <c:numCache/>
            </c:numRef>
          </c:val>
        </c:ser>
        <c:ser>
          <c:idx val="2"/>
          <c:order val="2"/>
          <c:spPr>
            <a:solidFill>
              <a:srgbClr val="FFC000"/>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'Calculator'!$B$8:$B$15</c:f>
              <c:strCache/>
            </c:strRef>
          </c:cat>
          <c:val>
            <c:numRef>
              <c:f>'Scoring'!$E$9:$E$16</c:f>
              <c:numCache/>
            </c:numRef>
          </c:val>
        </c:ser>
        <c:dLbls>
          <c:showLegendKey val="0"/>
          <c:showVal val="0"/>
          <c:showCatName val="0"/>
          <c:showSerName val="0"/>
          <c:showPercent val="0"/>
          <c:showBubbleSize val="0"/>
          <c:showLeaderLines val="0"/>
        </c:dLbls>
        <c:gapWidth val="50"/>
        <c:overlap val="100"/>
        <c:axId val="543214896"/>
        <c:axId val="543211616"/>
      </c:barChart>
      <c:catAx>
        <c:axId val="543214896"/>
        <c:scaling>
          <c:orientation val="maxMin"/>
        </c:scaling>
        <c:delete val="0"/>
        <c:axPos val="l"/>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543211616"/>
        <c:crosses val="autoZero"/>
        <c:auto val="1"/>
        <c:lblAlgn val="ctr"/>
        <c:lblOffset val="100"/>
        <c:noMultiLvlLbl val="0"/>
        <c:tickMarkSkip val="1"/>
      </c:catAx>
      <c:valAx>
        <c:axId val="543211616"/>
        <c:scaling>
          <c:orientation val="minMax"/>
        </c:scaling>
        <c:delete val="0"/>
        <c:axPos val="t"/>
        <c:majorGridlines>
          <c:spPr>
            <a:ln w="9525">
              <a:solidFill>
                <a:srgbClr val="D9D9D9"/>
              </a:solidFill>
              <a:prstDash val="solid"/>
              <a:round/>
            </a:ln>
          </c:spPr>
        </c:majorGridlines>
        <c:numFmt formatCode="0"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543214896"/>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paperSize="9" orientation="landscape"/>
  </c:printSettings>
</c:chartSpace>
</file>

<file path=xl/charts/chart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US" b="0" i="0" sz="1400" baseline="0">
                <a:solidFill>
                  <a:srgbClr val="595959"/>
                </a:solidFill>
                <a:latin typeface="+mn-lt"/>
                <a:ea typeface="+mn-lt"/>
                <a:cs typeface="+mn-lt"/>
              </a:defRPr>
            </a:pPr>
            <a:r>
              <a:rPr lang="en-US" b="0" i="0" sz="1400" baseline="0">
                <a:solidFill>
                  <a:srgbClr val="595959"/>
                </a:solidFill>
              </a:rPr>
              <a:t>Carbon budget reduction trajectory to 2050</a:t>
            </a:r>
          </a:p>
        </c:rich>
      </c:tx>
      <c:layout/>
      <c:overlay val="0"/>
      <c:spPr>
        <a:noFill/>
        <a:ln>
          <a:noFill/>
          <a:round/>
        </a:ln>
        <a:effectLst/>
      </c:spPr>
      <c:txPr>
        <a:bodyPr/>
        <a:lstStyle/>
        <a:p>
          <a:pPr algn="ctr">
            <a:defRPr lang="en-US" b="0" i="0" sz="1400" baseline="0">
              <a:solidFill>
                <a:srgbClr val="595959"/>
              </a:solidFill>
              <a:latin typeface="+mn-lt"/>
              <a:ea typeface="+mn-lt"/>
              <a:cs typeface="+mn-lt"/>
            </a:defRPr>
          </a:pPr>
        </a:p>
      </c:txPr>
    </c:title>
    <c:autoTitleDeleted val="0"/>
    <c:plotArea>
      <c:layout/>
      <c:lineChart>
        <c:grouping val="standard"/>
        <c:varyColors val="0"/>
        <c:ser>
          <c:idx val="0"/>
          <c:order val="0"/>
          <c:spPr>
            <a:ln w="28575">
              <a:solidFill>
                <a:srgbClr val="4472C4"/>
              </a:solidFill>
              <a:prstDash val="solid"/>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'Budget Trajectory'!$C$5:$C$12</c:f>
              <c:strCache/>
            </c:strRef>
          </c:cat>
          <c:val>
            <c:numRef>
              <c:f>'Budget Trajectory'!$D$5:$D$12</c:f>
              <c:numCache/>
            </c:numRef>
          </c:val>
          <c:smooth val="0"/>
        </c:ser>
        <c:dLbls>
          <c:showLegendKey val="0"/>
          <c:showVal val="0"/>
          <c:showCatName val="0"/>
          <c:showSerName val="0"/>
          <c:showPercent val="0"/>
          <c:showBubbleSize val="0"/>
          <c:showLeaderLines val="0"/>
        </c:dLbls>
        <c:axId val="399874280"/>
        <c:axId val="399874936"/>
      </c:lineChart>
      <c:catAx>
        <c:axId val="3998742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399874936"/>
        <c:crosses val="autoZero"/>
        <c:auto val="1"/>
        <c:lblAlgn val="ctr"/>
        <c:lblOffset val="100"/>
        <c:noMultiLvlLbl val="0"/>
        <c:tickMarkSkip val="1"/>
      </c:catAx>
      <c:valAx>
        <c:axId val="399874936"/>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399874280"/>
        <c:crosses val="autoZero"/>
        <c:crossBetween val="between"/>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2.xml" /></Relationships>
</file>

<file path=xl/drawings/_rels/drawing3.xml.rels><?xml version="1.0" encoding="utf-8" standalone="yes"?><Relationships xmlns="http://schemas.openxmlformats.org/package/2006/relationships"><Relationship Id="rId1" Type="http://schemas.openxmlformats.org/officeDocument/2006/relationships/chart" Target="/xl/charts/chart3.xml" /></Relationships>
</file>

<file path=xl/drawings/_rels/drawing4.xml.rels><?xml version="1.0" encoding="utf-8" standalone="yes"?><Relationships xmlns="http://schemas.openxmlformats.org/package/2006/relationships"><Relationship Id="rId1" Type="http://schemas.openxmlformats.org/officeDocument/2006/relationships/chart" Target="/xl/charts/chart4.xml" /></Relationships>
</file>

<file path=xl/drawings/_rels/drawing5.xml.rels><?xml version="1.0" encoding="utf-8" standalone="yes"?><Relationships xmlns="http://schemas.openxmlformats.org/package/2006/relationships"><Relationship Id="rId1" Type="http://schemas.openxmlformats.org/officeDocument/2006/relationships/chart" Target="/xl/charts/chart5.xml" /></Relationships>
</file>

<file path=xl/drawings/_rels/drawing6.xml.rels><?xml version="1.0" encoding="utf-8" standalone="yes"?><Relationships xmlns="http://schemas.openxmlformats.org/package/2006/relationships"><Relationship Id="rId1" Type="http://schemas.openxmlformats.org/officeDocument/2006/relationships/chart" Target="/xl/charts/chart6.xml" /></Relationships>
</file>

<file path=xl/drawings/_rels/drawing7.xml.rels><?xml version="1.0" encoding="utf-8" standalone="yes"?><Relationships xmlns="http://schemas.openxmlformats.org/package/2006/relationships"><Relationship Id="rId1" Type="http://schemas.openxmlformats.org/officeDocument/2006/relationships/chart" Target="/xl/charts/chart7.xml" /></Relationships>
</file>

<file path=xl/drawings/drawing1.xml><?xml version="1.0" encoding="utf-8"?>
<xdr:wsDr xmlns:xdr="http://schemas.openxmlformats.org/drawingml/2006/spreadsheetDrawing" xmlns:a="http://schemas.openxmlformats.org/drawingml/2006/main">
  <xdr:twoCellAnchor editAs="twoCell">
    <xdr:from>
      <xdr:col>1</xdr:col>
      <xdr:colOff>33635</xdr:colOff>
      <xdr:row>13</xdr:row>
      <xdr:rowOff>140970</xdr:rowOff>
    </xdr:from>
    <xdr:to>
      <xdr:col>10</xdr:col>
      <xdr:colOff>38100</xdr:colOff>
      <xdr:row>27</xdr:row>
      <xdr:rowOff>25717</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4204</xdr:colOff>
      <xdr:row>14</xdr:row>
      <xdr:rowOff>188595</xdr:rowOff>
    </xdr:from>
    <xdr:to>
      <xdr:col>10</xdr:col>
      <xdr:colOff>9525</xdr:colOff>
      <xdr:row>28</xdr:row>
      <xdr:rowOff>73342</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twoCell">
    <xdr:from>
      <xdr:col>0</xdr:col>
      <xdr:colOff>184547</xdr:colOff>
      <xdr:row>12</xdr:row>
      <xdr:rowOff>179070</xdr:rowOff>
    </xdr:from>
    <xdr:to>
      <xdr:col>10</xdr:col>
      <xdr:colOff>0</xdr:colOff>
      <xdr:row>26</xdr:row>
      <xdr:rowOff>62865</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twoCell">
    <xdr:from>
      <xdr:col>1</xdr:col>
      <xdr:colOff>4204</xdr:colOff>
      <xdr:row>14</xdr:row>
      <xdr:rowOff>6667</xdr:rowOff>
    </xdr:from>
    <xdr:to>
      <xdr:col>10</xdr:col>
      <xdr:colOff>9525</xdr:colOff>
      <xdr:row>27</xdr:row>
      <xdr:rowOff>82867</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twoCell">
    <xdr:from>
      <xdr:col>1</xdr:col>
      <xdr:colOff>12613</xdr:colOff>
      <xdr:row>14</xdr:row>
      <xdr:rowOff>188595</xdr:rowOff>
    </xdr:from>
    <xdr:to>
      <xdr:col>10</xdr:col>
      <xdr:colOff>19050</xdr:colOff>
      <xdr:row>28</xdr:row>
      <xdr:rowOff>73342</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twoCell">
    <xdr:from>
      <xdr:col>0</xdr:col>
      <xdr:colOff>184547</xdr:colOff>
      <xdr:row>18</xdr:row>
      <xdr:rowOff>131445</xdr:rowOff>
    </xdr:from>
    <xdr:to>
      <xdr:col>10</xdr:col>
      <xdr:colOff>0</xdr:colOff>
      <xdr:row>32</xdr:row>
      <xdr:rowOff>15240</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twoCell">
    <xdr:from>
      <xdr:col>1</xdr:col>
      <xdr:colOff>142875</xdr:colOff>
      <xdr:row>1</xdr:row>
      <xdr:rowOff>61912</xdr:rowOff>
    </xdr:from>
    <xdr:to>
      <xdr:col>10</xdr:col>
      <xdr:colOff>476250</xdr:colOff>
      <xdr:row>21</xdr:row>
      <xdr:rowOff>66675</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Riblet">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7145" cap="flat" cmpd="sng" algn="ctr">
          <a:solidFill>
            <a:schemeClr val="phClr"/>
          </a:solidFill>
          <a:prstDash val="solid"/>
        </a:ln>
        <a:ln w="58420" cap="flat" cmpd="thickThin" algn="ctr">
          <a:solidFill>
            <a:schemeClr val="phClr">
              <a:shade val="95000"/>
              <a:alpha val="50000"/>
              <a:satMod val="150000"/>
            </a:schemeClr>
          </a:solidFill>
          <a:prstDash val="solid"/>
        </a:ln>
      </a:lnStyleLst>
      <a:effectStyleLst>
        <a:effectStyle>
          <a:effectLst/>
        </a:effectStyle>
        <a:effectStyle>
          <a:effectLst>
            <a:outerShdw blurRad="50800" dist="38100" dir="2700000" rotWithShape="0">
              <a:srgbClr val="000000">
                <a:alpha val="60000"/>
              </a:srgbClr>
            </a:outerShdw>
          </a:effectLst>
          <a:scene3d>
            <a:camera prst="orthographicFront">
              <a:rot lat="0" lon="0" rev="0"/>
            </a:camera>
            <a:lightRig rig="flat" dir="tl"/>
          </a:scene3d>
          <a:sp3d prstMaterial="flat">
            <a:bevelT w="31750" h="63500" prst="riblet"/>
          </a:sp3d>
        </a:effectStyle>
        <a:effectStyle>
          <a:effectLst>
            <a:outerShdw blurRad="50800" dist="38100" dir="2700000" algn="ctr" rotWithShape="0">
              <a:srgbClr val="000000">
                <a:alpha val="60000"/>
              </a:srgbClr>
            </a:outerShdw>
          </a:effectLst>
          <a:scene3d>
            <a:camera prst="orthographicFront">
              <a:rot lat="0" lon="0" rev="0"/>
            </a:camera>
            <a:lightRig rig="flat" dir="tl"/>
          </a:scene3d>
          <a:sp3d prstMaterial="flat">
            <a:bevelT w="57150" h="114300" prst="ribl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2.bin" /><Relationship Id="rId4" Type="http://schemas.openxmlformats.org/officeDocument/2006/relationships/comments" Target="/xl/comments1.xml" /></Relationships>
</file>

<file path=xl/worksheets/_rels/sheet3.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drawing" Target="/xl/drawings/drawing2.xml" /></Relationships>
</file>

<file path=xl/worksheets/_rels/sheet4.xml.rels><?xml version="1.0" encoding="utf-8" standalone="yes"?><Relationships xmlns="http://schemas.openxmlformats.org/package/2006/relationships"><Relationship Id="rId3" Type="http://schemas.openxmlformats.org/officeDocument/2006/relationships/vmlDrawing" Target="/xl/drawings/vmlDrawing3.vml" /><Relationship Id="rId2" Type="http://schemas.openxmlformats.org/officeDocument/2006/relationships/drawing" Target="/xl/drawings/drawing3.xml" /><Relationship Id="rId1" Type="http://schemas.openxmlformats.org/officeDocument/2006/relationships/printerSettings" Target="../printerSettings/printerSettings3.bin" /><Relationship Id="rId4" Type="http://schemas.openxmlformats.org/officeDocument/2006/relationships/comments" Target="/xl/comments3.xml" /></Relationships>
</file>

<file path=xl/worksheets/_rels/sheet5.xml.rels><?xml version="1.0" encoding="utf-8" standalone="yes"?><Relationships xmlns="http://schemas.openxmlformats.org/package/2006/relationships"><Relationship Id="rId3" Type="http://schemas.openxmlformats.org/officeDocument/2006/relationships/comments" Target="/xl/comments4.xml" /><Relationship Id="rId2" Type="http://schemas.openxmlformats.org/officeDocument/2006/relationships/vmlDrawing" Target="/xl/drawings/vmlDrawing4.vml" /><Relationship Id="rId1" Type="http://schemas.openxmlformats.org/officeDocument/2006/relationships/drawing" Target="/xl/drawings/drawing4.xml" /></Relationships>
</file>

<file path=xl/worksheets/_rels/sheet6.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5.vml" /><Relationship Id="rId1" Type="http://schemas.openxmlformats.org/officeDocument/2006/relationships/drawing" Target="/xl/drawings/drawing5.xml" /></Relationships>
</file>

<file path=xl/worksheets/_rels/sheet7.xml.rels><?xml version="1.0" encoding="utf-8" standalone="yes"?><Relationships xmlns="http://schemas.openxmlformats.org/package/2006/relationships"><Relationship Id="rId3" Type="http://schemas.openxmlformats.org/officeDocument/2006/relationships/comments" Target="/xl/comments6.xml" /><Relationship Id="rId2" Type="http://schemas.openxmlformats.org/officeDocument/2006/relationships/vmlDrawing" Target="/xl/drawings/vmlDrawing6.vml" /><Relationship Id="rId1" Type="http://schemas.openxmlformats.org/officeDocument/2006/relationships/printerSettings" Target="../printerSettings/printerSettings4.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7.xml" /><Relationship Id="rId2" Type="http://schemas.openxmlformats.org/officeDocument/2006/relationships/vmlDrawing" Target="/xl/drawings/vmlDrawing7.vml" /><Relationship Id="rId1" Type="http://schemas.openxmlformats.org/officeDocument/2006/relationships/printerSettings" Target="../printerSettings/printerSettings5.bin" /></Relationships>
</file>

<file path=xl/worksheets/_rels/sheet9.xml.rels><?xml version="1.0" encoding="utf-8" standalone="yes"?><Relationships xmlns="http://schemas.openxmlformats.org/package/2006/relationships"><Relationship Id="rId3" Type="http://schemas.openxmlformats.org/officeDocument/2006/relationships/comments" Target="/xl/comments8.xml" /><Relationship Id="rId2" Type="http://schemas.openxmlformats.org/officeDocument/2006/relationships/vmlDrawing" Target="/xl/drawings/vmlDrawing8.vml" /><Relationship Id="rId1" Type="http://schemas.openxmlformats.org/officeDocument/2006/relationships/printerSettings" Target="../printerSettings/printerSettings6.bin" /></Relationships>
</file>

<file path=xl/worksheets/_rels/sheet10.xml.rels><?xml version="1.0" encoding="utf-8" standalone="yes"?><Relationships xmlns="http://schemas.openxmlformats.org/package/2006/relationships"><Relationship Id="rId3" Type="http://schemas.openxmlformats.org/officeDocument/2006/relationships/comments" Target="/xl/comments9.xml" /><Relationship Id="rId2" Type="http://schemas.openxmlformats.org/officeDocument/2006/relationships/vmlDrawing" Target="/xl/drawings/vmlDrawing9.vml" /><Relationship Id="rId1"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3" Type="http://schemas.openxmlformats.org/officeDocument/2006/relationships/comments" Target="/xl/comments10.xml" /><Relationship Id="rId2" Type="http://schemas.openxmlformats.org/officeDocument/2006/relationships/vmlDrawing" Target="/xl/drawings/vmlDrawing10.vml" /><Relationship Id="rId1" Type="http://schemas.openxmlformats.org/officeDocument/2006/relationships/printerSettings" Target="../printerSettings/printerSettings8.bin" /></Relationships>
</file>

<file path=xl/worksheets/_rels/sheet12.xml.rels><?xml version="1.0" encoding="utf-8" standalone="yes"?><Relationships xmlns="http://schemas.openxmlformats.org/package/2006/relationships"><Relationship Id="rId3" Type="http://schemas.openxmlformats.org/officeDocument/2006/relationships/comments" Target="/xl/comments11.xml" /><Relationship Id="rId2" Type="http://schemas.openxmlformats.org/officeDocument/2006/relationships/vmlDrawing" Target="/xl/drawings/vmlDrawing11.vml" /><Relationship Id="rId1" Type="http://schemas.openxmlformats.org/officeDocument/2006/relationships/printerSettings" Target="../printerSettings/printerSettings9.bin" /></Relationships>
</file>

<file path=xl/worksheets/_rels/sheet13.xml.rels><?xml version="1.0" encoding="utf-8" standalone="yes"?><Relationships xmlns="http://schemas.openxmlformats.org/package/2006/relationships"><Relationship Id="rId3" Type="http://schemas.openxmlformats.org/officeDocument/2006/relationships/comments" Target="/xl/comments12.xml" /><Relationship Id="rId2" Type="http://schemas.openxmlformats.org/officeDocument/2006/relationships/vmlDrawing" Target="/xl/drawings/vmlDrawing12.vml" /><Relationship Id="rId1" Type="http://schemas.openxmlformats.org/officeDocument/2006/relationships/printerSettings" Target="../printerSettings/printerSettings10.bin" /></Relationships>
</file>

<file path=xl/worksheets/_rels/sheet14.xml.rels><?xml version="1.0" encoding="utf-8" standalone="yes"?><Relationships xmlns="http://schemas.openxmlformats.org/package/2006/relationships"><Relationship Id="rId3" Type="http://schemas.openxmlformats.org/officeDocument/2006/relationships/comments" Target="/xl/comments13.xml" /><Relationship Id="rId2" Type="http://schemas.openxmlformats.org/officeDocument/2006/relationships/vmlDrawing" Target="/xl/drawings/vmlDrawing13.vml" /><Relationship Id="rId1" Type="http://schemas.openxmlformats.org/officeDocument/2006/relationships/printerSettings" Target="../printerSettings/printerSettings11.bin" /></Relationships>
</file>

<file path=xl/worksheets/_rels/sheet15.xml.rels><?xml version="1.0" encoding="utf-8" standalone="yes"?><Relationships xmlns="http://schemas.openxmlformats.org/package/2006/relationships"><Relationship Id="rId3" Type="http://schemas.openxmlformats.org/officeDocument/2006/relationships/vmlDrawing" Target="/xl/drawings/vmlDrawing14.vml" /><Relationship Id="rId2" Type="http://schemas.openxmlformats.org/officeDocument/2006/relationships/drawing" Target="/xl/drawings/drawing6.xml" /><Relationship Id="rId1" Type="http://schemas.openxmlformats.org/officeDocument/2006/relationships/printerSettings" Target="../printerSettings/printerSettings12.bin" /><Relationship Id="rId4" Type="http://schemas.openxmlformats.org/officeDocument/2006/relationships/comments" Target="/xl/comments14.xml" /></Relationships>
</file>

<file path=xl/worksheets/_rels/sheet17.xml.rels><?xml version="1.0" encoding="utf-8" standalone="yes"?><Relationships xmlns="http://schemas.openxmlformats.org/package/2006/relationships"><Relationship Id="rId1" Type="http://schemas.openxmlformats.org/officeDocument/2006/relationships/drawing" Target="/xl/drawings/drawing7.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P31"/>
  <sheetViews>
    <sheetView topLeftCell="A25" showGridLines="0" showRowColHeaders="0" view="normal" workbookViewId="0">
      <selection pane="topLeft" activeCell="K5" sqref="K5"/>
    </sheetView>
  </sheetViews>
  <sheetFormatPr defaultRowHeight="14.25"/>
  <cols>
    <col min="1" max="8" width="9.140625" style="16" customWidth="1"/>
    <col min="9" max="9" width="28.7109375" style="16" customWidth="1"/>
    <col min="10" max="12" width="9.140625" style="16" customWidth="1"/>
    <col min="13" max="16" width="14.5703125" style="16" customWidth="1"/>
    <col min="17" max="16384" width="9.140625" style="16" customWidth="1"/>
  </cols>
  <sheetData>
    <row r="1" spans="1:9" ht="25.5" customHeight="1">
      <c r="A1" s="147" t="s">
        <v>236</v>
      </c>
      <c r="B1" s="114"/>
      <c r="C1" s="114"/>
      <c r="D1" s="114"/>
      <c r="E1" s="114"/>
      <c r="F1" s="114"/>
      <c r="G1" s="114"/>
      <c r="H1" s="114"/>
      <c r="I1" s="114"/>
    </row>
    <row r="2" spans="1:1" ht="7.5" customHeight="1">
      <c r="A2" s="2"/>
    </row>
    <row r="3" spans="1:9" ht="120.75" customHeight="1">
      <c r="A3" s="73" t="s">
        <v>237</v>
      </c>
      <c r="B3" s="73"/>
      <c r="C3" s="73"/>
      <c r="D3" s="73"/>
      <c r="E3" s="73"/>
      <c r="F3" s="73"/>
      <c r="G3" s="73"/>
      <c r="H3" s="73"/>
      <c r="I3" s="73"/>
    </row>
    <row r="4" spans="1:9" ht="15" customHeight="1">
      <c r="A4" s="73"/>
      <c r="B4" s="73"/>
      <c r="C4" s="73"/>
      <c r="D4" s="73"/>
      <c r="E4" s="73"/>
      <c r="F4" s="73"/>
      <c r="G4" s="73"/>
      <c r="H4" s="73"/>
      <c r="I4" s="73"/>
    </row>
    <row r="5" spans="1:9" ht="120" customHeight="1">
      <c r="A5" s="77" t="s">
        <v>238</v>
      </c>
      <c r="B5" s="77"/>
      <c r="C5" s="77"/>
      <c r="D5" s="77"/>
      <c r="E5" s="77"/>
      <c r="F5" s="77"/>
      <c r="G5" s="77"/>
      <c r="H5" s="77"/>
      <c r="I5" s="77"/>
    </row>
    <row r="6" spans="1:9">
      <c r="A6" s="75"/>
      <c r="B6" s="75"/>
      <c r="C6" s="75"/>
      <c r="D6" s="75"/>
      <c r="E6" s="75"/>
      <c r="F6" s="75"/>
      <c r="G6" s="75"/>
      <c r="H6" s="75"/>
      <c r="I6" s="75"/>
    </row>
    <row r="7" spans="1:9" ht="15" customHeight="1">
      <c r="A7" s="73" t="s">
        <v>112</v>
      </c>
      <c r="B7" s="73"/>
      <c r="C7" s="73"/>
      <c r="D7" s="73"/>
      <c r="E7" s="73"/>
      <c r="F7" s="73"/>
      <c r="G7" s="73"/>
      <c r="H7" s="73"/>
      <c r="I7" s="73"/>
    </row>
    <row r="8" spans="2:9" ht="33.75" customHeight="1">
      <c r="B8" s="73" t="s">
        <v>117</v>
      </c>
      <c r="C8" s="73"/>
      <c r="D8" s="73"/>
      <c r="E8" s="73"/>
      <c r="F8" s="73"/>
      <c r="G8" s="73"/>
      <c r="H8" s="73"/>
      <c r="I8" s="73"/>
    </row>
    <row r="9" spans="2:16" ht="23.25" customHeight="1">
      <c r="B9" s="77" t="s">
        <v>115</v>
      </c>
      <c r="C9" s="77"/>
      <c r="D9" s="77"/>
      <c r="E9" s="77"/>
      <c r="F9" s="77"/>
      <c r="G9" s="77"/>
      <c r="H9" s="77"/>
      <c r="I9" s="77"/>
      <c r="M9" s="76"/>
      <c r="N9" s="76"/>
      <c r="O9" s="76"/>
      <c r="P9" s="76"/>
    </row>
    <row r="10" spans="2:16" ht="24" customHeight="1">
      <c r="B10" s="77" t="s">
        <v>118</v>
      </c>
      <c r="C10" s="77"/>
      <c r="D10" s="77"/>
      <c r="E10" s="77"/>
      <c r="F10" s="77"/>
      <c r="G10" s="77"/>
      <c r="H10" s="77"/>
      <c r="I10" s="77"/>
      <c r="M10" s="76"/>
      <c r="N10" s="76"/>
      <c r="O10" s="76"/>
      <c r="P10" s="76"/>
    </row>
    <row r="11" spans="2:16" ht="27.75" customHeight="1">
      <c r="B11" s="77" t="s">
        <v>119</v>
      </c>
      <c r="C11" s="77"/>
      <c r="D11" s="77"/>
      <c r="E11" s="77"/>
      <c r="F11" s="77"/>
      <c r="G11" s="77"/>
      <c r="H11" s="77"/>
      <c r="I11" s="77"/>
      <c r="M11" s="76"/>
      <c r="N11" s="76"/>
      <c r="O11" s="76"/>
      <c r="P11" s="76"/>
    </row>
    <row r="12" spans="2:16" ht="34.5" customHeight="1">
      <c r="B12" s="77" t="s">
        <v>120</v>
      </c>
      <c r="C12" s="77"/>
      <c r="D12" s="77"/>
      <c r="E12" s="77"/>
      <c r="F12" s="77"/>
      <c r="G12" s="77"/>
      <c r="H12" s="77"/>
      <c r="I12" s="77"/>
      <c r="M12" s="76"/>
      <c r="N12" s="76"/>
      <c r="O12" s="76"/>
      <c r="P12" s="76"/>
    </row>
    <row r="13" spans="2:16" ht="38.25" customHeight="1">
      <c r="B13" s="77" t="s">
        <v>116</v>
      </c>
      <c r="C13" s="77"/>
      <c r="D13" s="77"/>
      <c r="E13" s="77"/>
      <c r="F13" s="77"/>
      <c r="G13" s="77"/>
      <c r="H13" s="77"/>
      <c r="I13" s="77"/>
      <c r="M13" s="76"/>
      <c r="N13" s="76"/>
      <c r="O13" s="76"/>
      <c r="P13" s="76"/>
    </row>
    <row r="14" spans="2:16" ht="35.25" customHeight="1">
      <c r="B14" s="77" t="s">
        <v>121</v>
      </c>
      <c r="C14" s="77"/>
      <c r="D14" s="77"/>
      <c r="E14" s="77"/>
      <c r="F14" s="77"/>
      <c r="G14" s="77"/>
      <c r="H14" s="77"/>
      <c r="I14" s="77"/>
      <c r="M14" s="76"/>
      <c r="N14" s="76"/>
      <c r="O14" s="76"/>
      <c r="P14" s="76"/>
    </row>
    <row r="15" spans="2:16" ht="25.5" customHeight="1">
      <c r="B15" s="77" t="s">
        <v>122</v>
      </c>
      <c r="C15" s="77"/>
      <c r="D15" s="77"/>
      <c r="E15" s="77"/>
      <c r="F15" s="77"/>
      <c r="G15" s="77"/>
      <c r="H15" s="77"/>
      <c r="I15" s="77"/>
      <c r="M15" s="76"/>
      <c r="N15" s="76"/>
      <c r="O15" s="76"/>
      <c r="P15" s="76"/>
    </row>
    <row r="16" spans="2:16" ht="15" customHeight="1">
      <c r="B16" s="77"/>
      <c r="C16" s="77"/>
      <c r="D16" s="77"/>
      <c r="E16" s="77"/>
      <c r="F16" s="77"/>
      <c r="G16" s="77"/>
      <c r="H16" s="77"/>
      <c r="I16" s="77"/>
      <c r="M16" s="76"/>
      <c r="N16" s="76"/>
      <c r="O16" s="76"/>
      <c r="P16" s="76"/>
    </row>
    <row r="17" spans="1:9">
      <c r="A17" s="73" t="s">
        <v>239</v>
      </c>
      <c r="B17" s="73"/>
      <c r="C17" s="73"/>
      <c r="D17" s="73"/>
      <c r="E17" s="73"/>
      <c r="F17" s="73"/>
      <c r="G17" s="73"/>
      <c r="H17" s="73"/>
      <c r="I17" s="73"/>
    </row>
    <row r="18" spans="1:9" ht="51.75" customHeight="1">
      <c r="A18" s="73"/>
      <c r="B18" s="73"/>
      <c r="C18" s="73"/>
      <c r="D18" s="73"/>
      <c r="E18" s="73"/>
      <c r="F18" s="73"/>
      <c r="G18" s="73"/>
      <c r="H18" s="73"/>
      <c r="I18" s="73"/>
    </row>
    <row r="20" spans="1:9">
      <c r="A20" s="73" t="s">
        <v>240</v>
      </c>
      <c r="B20" s="73"/>
      <c r="C20" s="73"/>
      <c r="D20" s="73"/>
      <c r="E20" s="73"/>
      <c r="F20" s="73"/>
      <c r="G20" s="73"/>
      <c r="H20" s="73"/>
      <c r="I20" s="73"/>
    </row>
    <row r="21" spans="1:9" ht="36" customHeight="1">
      <c r="A21" s="73"/>
      <c r="B21" s="73"/>
      <c r="C21" s="73"/>
      <c r="D21" s="73"/>
      <c r="E21" s="73"/>
      <c r="F21" s="73"/>
      <c r="G21" s="73"/>
      <c r="H21" s="73"/>
      <c r="I21" s="73"/>
    </row>
    <row r="23" spans="1:9" ht="33" customHeight="1">
      <c r="A23" s="77" t="s">
        <v>123</v>
      </c>
      <c r="B23" s="77"/>
      <c r="C23" s="77"/>
      <c r="D23" s="77"/>
      <c r="E23" s="77"/>
      <c r="F23" s="77"/>
      <c r="G23" s="77"/>
      <c r="H23" s="77"/>
      <c r="I23" s="77"/>
    </row>
    <row r="25" spans="1:9" ht="78" customHeight="1">
      <c r="A25" s="77" t="s">
        <v>241</v>
      </c>
      <c r="B25" s="77"/>
      <c r="C25" s="77"/>
      <c r="D25" s="77"/>
      <c r="E25" s="77"/>
      <c r="F25" s="77"/>
      <c r="G25" s="77"/>
      <c r="H25" s="77"/>
      <c r="I25" s="77"/>
    </row>
    <row r="26" spans="2:9" ht="21.75" customHeight="1">
      <c r="B26" s="78" t="s">
        <v>125</v>
      </c>
      <c r="C26" s="78"/>
      <c r="D26" s="78"/>
      <c r="E26" s="78"/>
      <c r="F26" s="78"/>
      <c r="G26" s="78"/>
      <c r="H26" s="78"/>
      <c r="I26" s="78"/>
    </row>
    <row r="27" spans="2:9" ht="52.5" customHeight="1">
      <c r="B27" s="77" t="s">
        <v>242</v>
      </c>
      <c r="C27" s="77"/>
      <c r="D27" s="77"/>
      <c r="E27" s="77"/>
      <c r="F27" s="77"/>
      <c r="G27" s="77"/>
      <c r="H27" s="77"/>
      <c r="I27" s="77"/>
    </row>
    <row r="28" spans="2:9" ht="49.5" customHeight="1">
      <c r="B28" s="77" t="s">
        <v>124</v>
      </c>
      <c r="C28" s="77"/>
      <c r="D28" s="77"/>
      <c r="E28" s="77"/>
      <c r="F28" s="77"/>
      <c r="G28" s="77"/>
      <c r="H28" s="77"/>
      <c r="I28" s="77"/>
    </row>
    <row r="29" spans="2:9" ht="38.25" customHeight="1">
      <c r="B29" s="77" t="s">
        <v>126</v>
      </c>
      <c r="C29" s="77"/>
      <c r="D29" s="77"/>
      <c r="E29" s="77"/>
      <c r="F29" s="77"/>
      <c r="G29" s="77"/>
      <c r="H29" s="77"/>
      <c r="I29" s="77"/>
    </row>
    <row r="30" spans="2:9" ht="79.5" customHeight="1">
      <c r="B30" s="77" t="s">
        <v>146</v>
      </c>
      <c r="C30" s="77"/>
      <c r="D30" s="77"/>
      <c r="E30" s="77"/>
      <c r="F30" s="77"/>
      <c r="G30" s="77"/>
      <c r="H30" s="77"/>
      <c r="I30" s="77"/>
    </row>
    <row r="31" spans="1:9" ht="39" customHeight="1">
      <c r="A31" s="77" t="s">
        <v>248</v>
      </c>
      <c r="B31" s="77"/>
      <c r="C31" s="77"/>
      <c r="D31" s="77"/>
      <c r="E31" s="77"/>
      <c r="F31" s="77"/>
      <c r="G31" s="77"/>
      <c r="H31" s="77"/>
      <c r="I31" s="77"/>
    </row>
  </sheetData>
  <mergeCells count="22">
    <mergeCell ref="A3:I3"/>
    <mergeCell ref="A5:I5"/>
    <mergeCell ref="A7:I7"/>
    <mergeCell ref="B8:I8"/>
    <mergeCell ref="A23:I23"/>
    <mergeCell ref="A17:I18"/>
    <mergeCell ref="A20:I21"/>
    <mergeCell ref="B9:I9"/>
    <mergeCell ref="B10:I10"/>
    <mergeCell ref="B11:I11"/>
    <mergeCell ref="B12:I12"/>
    <mergeCell ref="B13:I13"/>
    <mergeCell ref="B14:I14"/>
    <mergeCell ref="B15:I15"/>
    <mergeCell ref="B16:I16"/>
    <mergeCell ref="A31:I31"/>
    <mergeCell ref="B26:I26"/>
    <mergeCell ref="B27:I27"/>
    <mergeCell ref="B28:I28"/>
    <mergeCell ref="A25:I25"/>
    <mergeCell ref="B30:I30"/>
    <mergeCell ref="B29:I29"/>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U31"/>
  <sheetViews>
    <sheetView showGridLines="0" showRowColHeaders="0" zoomScale="70" view="normal" workbookViewId="0">
      <selection pane="topLeft" activeCell="F3" sqref="F3:J5"/>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106" t="s">
        <v>243</v>
      </c>
      <c r="E1" s="20"/>
      <c r="G1" s="133" t="s">
        <v>127</v>
      </c>
      <c r="H1" s="134"/>
      <c r="K1" s="60"/>
    </row>
    <row r="2" spans="2:11" s="18" customFormat="1" ht="9.75" customHeight="1">
      <c r="B2" s="2"/>
      <c r="E2" s="20"/>
      <c r="K2" s="60"/>
    </row>
    <row r="3" spans="2:11" s="18" customFormat="1" ht="25.5" customHeight="1">
      <c r="B3" s="96" t="s">
        <v>249</v>
      </c>
      <c r="D3" s="96" t="s">
        <v>89</v>
      </c>
      <c r="E3" s="96"/>
      <c r="F3" s="135"/>
      <c r="G3" s="135"/>
      <c r="H3" s="135"/>
      <c r="I3" s="135"/>
      <c r="J3" s="135"/>
      <c r="K3" s="60"/>
    </row>
    <row r="4" spans="2:11" s="18" customFormat="1" ht="25.5" customHeight="1">
      <c r="B4" s="136"/>
      <c r="D4" s="96" t="s">
        <v>90</v>
      </c>
      <c r="E4" s="96"/>
      <c r="F4" s="137"/>
      <c r="G4" s="138"/>
      <c r="H4" s="138"/>
      <c r="I4" s="138"/>
      <c r="J4" s="138"/>
      <c r="K4" s="60"/>
    </row>
    <row r="5" spans="2:11" s="18" customFormat="1" ht="25.5" customHeight="1">
      <c r="B5" s="136"/>
      <c r="D5" s="96" t="s">
        <v>91</v>
      </c>
      <c r="E5" s="96"/>
      <c r="F5" s="135"/>
      <c r="G5" s="135"/>
      <c r="H5" s="135"/>
      <c r="I5" s="135"/>
      <c r="J5" s="135"/>
      <c r="K5" s="60"/>
    </row>
    <row r="6" spans="2:10" s="18" customFormat="1" ht="9" customHeight="1">
      <c r="B6" s="136"/>
      <c r="D6" s="58"/>
      <c r="E6" s="97"/>
      <c r="F6" s="58"/>
      <c r="G6" s="60"/>
      <c r="H6" s="60"/>
      <c r="I6" s="60"/>
      <c r="J6" s="60"/>
    </row>
    <row r="7" ht="12.75" customHeight="1"/>
    <row r="8" spans="2:4" ht="20.25" customHeight="1">
      <c r="B8" s="41" t="s">
        <v>18</v>
      </c>
      <c r="D8" s="67">
        <f>+SUM('Built Enviroment'!C28)</f>
        <v>0</v>
      </c>
    </row>
    <row r="9" spans="2:21" ht="21.75" customHeight="1">
      <c r="B9" s="42" t="s">
        <v>1</v>
      </c>
      <c r="D9" s="67">
        <f>+SUM('Green Infrastructure'!C18)</f>
        <v>0</v>
      </c>
      <c r="Q9" s="55"/>
      <c r="R9" s="55"/>
      <c r="S9" s="55"/>
      <c r="T9" s="55"/>
      <c r="U9" s="55"/>
    </row>
    <row r="10" spans="2:21" ht="21.75" customHeight="1">
      <c r="B10" s="41" t="s">
        <v>0</v>
      </c>
      <c r="D10" s="67">
        <f>+SUM(Travel!C14)</f>
        <v>0</v>
      </c>
      <c r="P10" s="52"/>
      <c r="Q10" s="55"/>
      <c r="R10" s="55"/>
      <c r="S10" s="55"/>
      <c r="T10" s="55"/>
      <c r="U10" s="55"/>
    </row>
    <row r="11" spans="2:20" ht="21.75" customHeight="1">
      <c r="B11" s="41" t="s">
        <v>88</v>
      </c>
      <c r="D11" s="67">
        <f>+SUM('Water Environment'!C16)</f>
        <v>0</v>
      </c>
      <c r="Q11" s="54"/>
      <c r="R11" s="54"/>
      <c r="S11" s="54"/>
      <c r="T11" s="54"/>
    </row>
    <row r="12" spans="4:20" ht="9.75" customHeight="1">
      <c r="D12" s="67"/>
      <c r="Q12" s="54"/>
      <c r="R12" s="54"/>
      <c r="S12" s="54"/>
      <c r="T12" s="54"/>
    </row>
    <row r="13" spans="2:20" ht="21.75" customHeight="1">
      <c r="B13" s="39" t="s">
        <v>92</v>
      </c>
      <c r="D13" s="69">
        <f t="array" aca="true" ref="D13">SUM(D8:D11/4)</f>
        <v>0</v>
      </c>
      <c r="Q13" s="54"/>
      <c r="R13" s="54"/>
      <c r="S13" s="54"/>
      <c r="T13" s="54"/>
    </row>
    <row r="14" spans="6:20">
      <c r="F14" s="57"/>
      <c r="G14" s="57"/>
      <c r="H14" s="57"/>
      <c r="I14" s="57"/>
      <c r="J14" s="57"/>
      <c r="K14" s="57"/>
      <c r="L14" s="57"/>
      <c r="M14" s="57"/>
      <c r="N14" s="57"/>
      <c r="Q14" s="54"/>
      <c r="R14" s="54"/>
      <c r="S14" s="54"/>
      <c r="T14" s="54"/>
    </row>
    <row r="15" spans="2:20" ht="23.25" customHeight="1">
      <c r="B15" s="53"/>
      <c r="F15" s="57"/>
      <c r="G15" s="58"/>
      <c r="H15" s="58"/>
      <c r="I15" s="58"/>
      <c r="J15" s="59"/>
      <c r="K15" s="59"/>
      <c r="L15" s="59"/>
      <c r="M15" s="59"/>
      <c r="N15" s="59"/>
      <c r="Q15" s="54"/>
      <c r="R15" s="54"/>
      <c r="S15" s="54"/>
      <c r="T15" s="54"/>
    </row>
    <row r="16" spans="6:20" ht="23.25" customHeight="1">
      <c r="F16" s="57"/>
      <c r="G16" s="58"/>
      <c r="H16" s="58"/>
      <c r="I16" s="58"/>
      <c r="J16" s="59"/>
      <c r="K16" s="59"/>
      <c r="L16" s="13" t="s">
        <v>97</v>
      </c>
      <c r="M16" s="12"/>
      <c r="N16" s="59"/>
      <c r="Q16" s="54"/>
      <c r="R16" s="54"/>
      <c r="S16" s="54"/>
      <c r="T16" s="54"/>
    </row>
    <row r="17" spans="2:20" ht="23.25" customHeight="1">
      <c r="B17" s="50"/>
      <c r="C17" s="51"/>
      <c r="D17" s="52"/>
      <c r="F17" s="57"/>
      <c r="G17" s="58"/>
      <c r="H17" s="58"/>
      <c r="I17" s="58"/>
      <c r="J17" s="59"/>
      <c r="K17" s="59"/>
      <c r="L17" s="90" t="s">
        <v>50</v>
      </c>
      <c r="M17" s="8" t="s">
        <v>13</v>
      </c>
      <c r="N17" s="59"/>
      <c r="Q17" s="54"/>
      <c r="R17" s="54"/>
      <c r="S17" s="54"/>
      <c r="T17" s="54"/>
    </row>
    <row r="18" spans="2:20" ht="23.25" customHeight="1">
      <c r="B18" s="50"/>
      <c r="C18" s="51"/>
      <c r="D18" s="52"/>
      <c r="F18" s="57"/>
      <c r="G18" s="58"/>
      <c r="H18" s="58"/>
      <c r="I18" s="58"/>
      <c r="J18" s="59"/>
      <c r="K18" s="59"/>
      <c r="L18" s="40" t="s">
        <v>48</v>
      </c>
      <c r="M18" s="4"/>
      <c r="N18" s="59"/>
      <c r="Q18" s="54"/>
      <c r="R18" s="54"/>
      <c r="S18" s="54"/>
      <c r="T18" s="54"/>
    </row>
    <row r="19" spans="2:20" ht="23.25" customHeight="1">
      <c r="B19" s="50"/>
      <c r="C19" s="51"/>
      <c r="D19" s="52"/>
      <c r="F19" s="57"/>
      <c r="G19" s="58"/>
      <c r="H19" s="58"/>
      <c r="I19" s="58"/>
      <c r="J19" s="59"/>
      <c r="K19" s="59"/>
      <c r="L19" s="40" t="s">
        <v>49</v>
      </c>
      <c r="M19" s="5"/>
      <c r="N19" s="59"/>
      <c r="Q19" s="54"/>
      <c r="R19" s="54"/>
      <c r="S19" s="54"/>
      <c r="T19" s="54"/>
    </row>
    <row r="20" spans="2:20" ht="15.75">
      <c r="B20" s="50"/>
      <c r="C20" s="51"/>
      <c r="D20" s="52"/>
      <c r="G20" s="45"/>
      <c r="Q20" s="54"/>
      <c r="R20" s="54"/>
      <c r="S20" s="54"/>
      <c r="T20" s="54"/>
    </row>
    <row r="21" spans="2:20" ht="15.75">
      <c r="B21" s="50"/>
      <c r="C21" s="51"/>
      <c r="D21" s="52"/>
      <c r="Q21" s="54"/>
      <c r="R21" s="54"/>
      <c r="S21" s="54"/>
      <c r="T21" s="54"/>
    </row>
    <row r="28" spans="2:9">
      <c r="B28" s="56"/>
      <c r="D28" s="43"/>
      <c r="E28" s="43"/>
      <c r="F28" s="43"/>
      <c r="G28" s="43"/>
      <c r="H28" s="43"/>
      <c r="I28" s="43"/>
    </row>
    <row r="30" spans="2:4" ht="27.75" customHeight="1">
      <c r="B30" s="107" t="s">
        <v>135</v>
      </c>
      <c r="C30" s="18"/>
      <c r="D30" s="85" t="s">
        <v>134</v>
      </c>
    </row>
    <row r="31" spans="2:16" s="55" customFormat="1" ht="18.75" customHeight="1">
      <c r="B31" s="87" t="s">
        <v>136</v>
      </c>
      <c r="C31" s="87"/>
      <c r="D31" s="88">
        <f>SUM((D8+D9+D10+D11)/4)</f>
        <v>0</v>
      </c>
      <c r="E31" s="89" t="s">
        <v>139</v>
      </c>
      <c r="F31" s="87"/>
      <c r="G31" s="87"/>
      <c r="H31" s="87"/>
      <c r="I31" s="87"/>
      <c r="J31" s="87"/>
      <c r="K31" s="87"/>
      <c r="L31" s="87"/>
      <c r="M31" s="87"/>
      <c r="N31" s="87"/>
      <c r="O31" s="87"/>
      <c r="P31" s="87"/>
    </row>
  </sheetData>
  <mergeCells count="9">
    <mergeCell ref="D28:H28"/>
    <mergeCell ref="G1:H1"/>
    <mergeCell ref="D3:E3"/>
    <mergeCell ref="F3:J3"/>
    <mergeCell ref="B4:B6"/>
    <mergeCell ref="D4:E4"/>
    <mergeCell ref="F4:J4"/>
    <mergeCell ref="D5:E5"/>
    <mergeCell ref="F5:J5"/>
  </mergeCells>
  <conditionalFormatting sqref="D8:D13">
    <cfRule type="colorScale" priority="4">
      <colorScale>
        <cfvo type="percentile" val="0"/>
        <cfvo type="num" val="35"/>
        <cfvo type="num" val="73"/>
        <color rgb="FFFF0000"/>
        <color rgb="FFFFC000"/>
        <color rgb="FF92D050"/>
      </colorScale>
    </cfRule>
  </conditionalFormatting>
  <conditionalFormatting sqref="D17">
    <cfRule type="colorScale" priority="3">
      <colorScale>
        <cfvo type="percentile" val="10"/>
        <cfvo type="num" val="35"/>
        <cfvo type="num" val="73"/>
        <color rgb="FFF8696B"/>
        <color rgb="FFFFEB84"/>
        <color rgb="FF63BE7B"/>
      </colorScale>
    </cfRule>
  </conditionalFormatting>
  <conditionalFormatting sqref="D18">
    <cfRule type="colorScale" priority="2">
      <colorScale>
        <cfvo type="percentile" val="10"/>
        <cfvo type="num" val="35"/>
        <cfvo type="num" val="73"/>
        <color rgb="FFF8696B"/>
        <color rgb="FFFFEB84"/>
        <color rgb="FF63BE7B"/>
      </colorScale>
    </cfRule>
  </conditionalFormatting>
  <conditionalFormatting sqref="P10">
    <cfRule type="colorScale" priority="1">
      <colorScale>
        <cfvo type="percentile" val="0"/>
        <cfvo type="num" val="35"/>
        <cfvo type="num" val="73"/>
        <color rgb="FFFF0000"/>
        <color rgb="FFFFC000"/>
        <color rgb="FF92D050"/>
      </colorScale>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U32"/>
  <sheetViews>
    <sheetView showGridLines="0" showRowColHeaders="0" zoomScale="70" view="normal" workbookViewId="0">
      <selection pane="topLeft" activeCell="B4" sqref="B4:B6"/>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106" t="s">
        <v>245</v>
      </c>
      <c r="E1" s="20"/>
      <c r="G1" s="139" t="s">
        <v>127</v>
      </c>
      <c r="H1" s="140"/>
      <c r="K1" s="60"/>
    </row>
    <row r="2" spans="2:11" s="18" customFormat="1" ht="9.75" customHeight="1">
      <c r="B2" s="2"/>
      <c r="E2" s="20"/>
      <c r="K2" s="60"/>
    </row>
    <row r="3" spans="2:11" s="18" customFormat="1" ht="25.5" customHeight="1">
      <c r="B3" s="61" t="s">
        <v>249</v>
      </c>
      <c r="D3" s="61" t="s">
        <v>89</v>
      </c>
      <c r="E3" s="61"/>
      <c r="F3" s="141"/>
      <c r="G3" s="141"/>
      <c r="H3" s="141"/>
      <c r="I3" s="141"/>
      <c r="J3" s="141"/>
      <c r="K3" s="60"/>
    </row>
    <row r="4" spans="2:11" s="18" customFormat="1" ht="25.5" customHeight="1">
      <c r="B4" s="142"/>
      <c r="D4" s="61" t="s">
        <v>90</v>
      </c>
      <c r="E4" s="61"/>
      <c r="F4" s="143"/>
      <c r="G4" s="144"/>
      <c r="H4" s="144"/>
      <c r="I4" s="144"/>
      <c r="J4" s="144"/>
      <c r="K4" s="60"/>
    </row>
    <row r="5" spans="2:11" s="18" customFormat="1" ht="25.5" customHeight="1">
      <c r="B5" s="142"/>
      <c r="D5" s="61" t="s">
        <v>91</v>
      </c>
      <c r="E5" s="61"/>
      <c r="F5" s="141"/>
      <c r="G5" s="141"/>
      <c r="H5" s="141"/>
      <c r="I5" s="141"/>
      <c r="J5" s="141"/>
      <c r="K5" s="60"/>
    </row>
    <row r="6" spans="2:10" s="18" customFormat="1" ht="9" customHeight="1">
      <c r="B6" s="142"/>
      <c r="D6" s="62"/>
      <c r="E6" s="64"/>
      <c r="F6" s="62"/>
      <c r="G6" s="60"/>
      <c r="H6" s="60"/>
      <c r="I6" s="60"/>
      <c r="J6" s="60"/>
    </row>
    <row r="7" ht="12" customHeight="1"/>
    <row r="8" spans="2:4" ht="20.25" customHeight="1">
      <c r="B8" s="41" t="s">
        <v>18</v>
      </c>
      <c r="D8" s="67">
        <f>+SUM('Built Enviroment'!C28)</f>
        <v>0</v>
      </c>
    </row>
    <row r="9" spans="2:4" ht="23.25" customHeight="1">
      <c r="B9" s="41" t="s">
        <v>93</v>
      </c>
      <c r="D9" s="68">
        <f>+SUM(Commercial!C25)</f>
        <v>0</v>
      </c>
    </row>
    <row r="10" spans="2:21" ht="21.75" customHeight="1">
      <c r="B10" s="42" t="s">
        <v>1</v>
      </c>
      <c r="D10" s="67">
        <f>+SUM('Green Infrastructure'!C18)</f>
        <v>0</v>
      </c>
      <c r="Q10" s="55"/>
      <c r="R10" s="55"/>
      <c r="S10" s="55"/>
      <c r="T10" s="55"/>
      <c r="U10" s="55"/>
    </row>
    <row r="11" spans="2:21" ht="21.75" customHeight="1">
      <c r="B11" s="41" t="s">
        <v>0</v>
      </c>
      <c r="D11" s="67">
        <f>+SUM(Travel!C14)</f>
        <v>0</v>
      </c>
      <c r="P11" s="52"/>
      <c r="Q11" s="55"/>
      <c r="R11" s="55"/>
      <c r="S11" s="55"/>
      <c r="T11" s="55"/>
      <c r="U11" s="55"/>
    </row>
    <row r="12" spans="2:20" ht="21.75" customHeight="1">
      <c r="B12" s="41" t="s">
        <v>88</v>
      </c>
      <c r="D12" s="67">
        <f>+SUM('Water Environment'!C16)</f>
        <v>0</v>
      </c>
      <c r="Q12" s="54"/>
      <c r="R12" s="54"/>
      <c r="S12" s="54"/>
      <c r="T12" s="54"/>
    </row>
    <row r="13" spans="4:20" ht="9.75" customHeight="1">
      <c r="D13" s="67"/>
      <c r="Q13" s="54"/>
      <c r="R13" s="54"/>
      <c r="S13" s="54"/>
      <c r="T13" s="54"/>
    </row>
    <row r="14" spans="2:20" ht="21.75" customHeight="1">
      <c r="B14" s="39" t="s">
        <v>92</v>
      </c>
      <c r="D14" s="69">
        <f t="array" aca="true" ref="D14">SUM(D8:D13/5)</f>
        <v>0</v>
      </c>
      <c r="Q14" s="54"/>
      <c r="R14" s="54"/>
      <c r="S14" s="54"/>
      <c r="T14" s="54"/>
    </row>
    <row r="15" spans="6:20">
      <c r="F15" s="57"/>
      <c r="G15" s="57"/>
      <c r="H15" s="57"/>
      <c r="I15" s="57"/>
      <c r="J15" s="57"/>
      <c r="K15" s="57"/>
      <c r="L15" s="57"/>
      <c r="M15" s="57"/>
      <c r="N15" s="57"/>
      <c r="Q15" s="54"/>
      <c r="R15" s="54"/>
      <c r="S15" s="54"/>
      <c r="T15" s="54"/>
    </row>
    <row r="16" spans="2:20" ht="23.25" customHeight="1">
      <c r="B16" s="53"/>
      <c r="F16" s="57"/>
      <c r="G16" s="58"/>
      <c r="H16" s="58"/>
      <c r="I16" s="58"/>
      <c r="J16" s="59"/>
      <c r="K16" s="59"/>
      <c r="L16" s="59"/>
      <c r="M16" s="59"/>
      <c r="N16" s="59"/>
      <c r="Q16" s="54"/>
      <c r="R16" s="54"/>
      <c r="S16" s="54"/>
      <c r="T16" s="54"/>
    </row>
    <row r="17" spans="6:20" ht="23.25" customHeight="1">
      <c r="F17" s="57"/>
      <c r="G17" s="58"/>
      <c r="H17" s="58"/>
      <c r="I17" s="58"/>
      <c r="J17" s="59"/>
      <c r="K17" s="59"/>
      <c r="L17" s="13" t="s">
        <v>97</v>
      </c>
      <c r="M17" s="12"/>
      <c r="N17" s="59"/>
      <c r="Q17" s="54"/>
      <c r="R17" s="54"/>
      <c r="S17" s="54"/>
      <c r="T17" s="54"/>
    </row>
    <row r="18" spans="2:20" ht="23.25" customHeight="1">
      <c r="B18" s="50"/>
      <c r="C18" s="51"/>
      <c r="D18" s="52"/>
      <c r="F18" s="57"/>
      <c r="G18" s="58"/>
      <c r="H18" s="58"/>
      <c r="I18" s="58"/>
      <c r="J18" s="59"/>
      <c r="K18" s="59"/>
      <c r="L18" s="90" t="s">
        <v>50</v>
      </c>
      <c r="M18" s="8" t="s">
        <v>13</v>
      </c>
      <c r="N18" s="59"/>
      <c r="Q18" s="54"/>
      <c r="R18" s="54"/>
      <c r="S18" s="54"/>
      <c r="T18" s="54"/>
    </row>
    <row r="19" spans="2:20" ht="23.25" customHeight="1">
      <c r="B19" s="50"/>
      <c r="C19" s="51"/>
      <c r="D19" s="52"/>
      <c r="F19" s="57"/>
      <c r="G19" s="58"/>
      <c r="H19" s="58"/>
      <c r="I19" s="58"/>
      <c r="J19" s="59"/>
      <c r="K19" s="59"/>
      <c r="L19" s="40" t="s">
        <v>48</v>
      </c>
      <c r="M19" s="4"/>
      <c r="N19" s="59"/>
      <c r="Q19" s="54"/>
      <c r="R19" s="54"/>
      <c r="S19" s="54"/>
      <c r="T19" s="54"/>
    </row>
    <row r="20" spans="2:20" ht="23.25" customHeight="1">
      <c r="B20" s="50"/>
      <c r="C20" s="51"/>
      <c r="D20" s="52"/>
      <c r="F20" s="57"/>
      <c r="G20" s="58"/>
      <c r="H20" s="58"/>
      <c r="I20" s="58"/>
      <c r="J20" s="59"/>
      <c r="K20" s="59"/>
      <c r="L20" s="40" t="s">
        <v>49</v>
      </c>
      <c r="M20" s="5"/>
      <c r="N20" s="59"/>
      <c r="Q20" s="54"/>
      <c r="R20" s="54"/>
      <c r="S20" s="54"/>
      <c r="T20" s="54"/>
    </row>
    <row r="21" spans="2:20" ht="15.75">
      <c r="B21" s="50"/>
      <c r="C21" s="51"/>
      <c r="D21" s="52"/>
      <c r="G21" s="45"/>
      <c r="Q21" s="54"/>
      <c r="R21" s="54"/>
      <c r="S21" s="54"/>
      <c r="T21" s="54"/>
    </row>
    <row r="22" spans="2:20" ht="15.75">
      <c r="B22" s="50"/>
      <c r="C22" s="51"/>
      <c r="D22" s="52"/>
      <c r="Q22" s="54"/>
      <c r="R22" s="54"/>
      <c r="S22" s="54"/>
      <c r="T22" s="54"/>
    </row>
    <row r="29" spans="2:9">
      <c r="B29" s="56"/>
      <c r="D29" s="43"/>
      <c r="E29" s="43"/>
      <c r="F29" s="43"/>
      <c r="G29" s="43"/>
      <c r="H29" s="43"/>
      <c r="I29" s="43"/>
    </row>
    <row r="31" spans="2:4" ht="27.75" customHeight="1">
      <c r="B31" s="107" t="s">
        <v>135</v>
      </c>
      <c r="C31" s="18"/>
      <c r="D31" s="85" t="s">
        <v>134</v>
      </c>
    </row>
    <row r="32" spans="2:5" s="55" customFormat="1" ht="19.5" customHeight="1">
      <c r="B32" s="55" t="s">
        <v>144</v>
      </c>
      <c r="D32" s="84">
        <f>SUM((D9+D10+D11+D12)/4)</f>
        <v>0</v>
      </c>
      <c r="E32" s="86" t="s">
        <v>143</v>
      </c>
    </row>
  </sheetData>
  <mergeCells count="9">
    <mergeCell ref="D29:H29"/>
    <mergeCell ref="G1:H1"/>
    <mergeCell ref="D3:E3"/>
    <mergeCell ref="F3:J3"/>
    <mergeCell ref="B4:B6"/>
    <mergeCell ref="D4:E4"/>
    <mergeCell ref="F4:J4"/>
    <mergeCell ref="D5:E5"/>
    <mergeCell ref="F5:J5"/>
  </mergeCells>
  <conditionalFormatting sqref="D8:D14">
    <cfRule type="colorScale" priority="4">
      <colorScale>
        <cfvo type="percentile" val="0"/>
        <cfvo type="num" val="35"/>
        <cfvo type="num" val="73"/>
        <color rgb="FFFF0000"/>
        <color rgb="FFFFC000"/>
        <color rgb="FF92D050"/>
      </colorScale>
    </cfRule>
  </conditionalFormatting>
  <conditionalFormatting sqref="D18">
    <cfRule type="colorScale" priority="3">
      <colorScale>
        <cfvo type="percentile" val="10"/>
        <cfvo type="num" val="35"/>
        <cfvo type="num" val="73"/>
        <color rgb="FFF8696B"/>
        <color rgb="FFFFEB84"/>
        <color rgb="FF63BE7B"/>
      </colorScale>
    </cfRule>
  </conditionalFormatting>
  <conditionalFormatting sqref="D19">
    <cfRule type="colorScale" priority="2">
      <colorScale>
        <cfvo type="percentile" val="10"/>
        <cfvo type="num" val="35"/>
        <cfvo type="num" val="73"/>
        <color rgb="FFF8696B"/>
        <color rgb="FFFFEB84"/>
        <color rgb="FF63BE7B"/>
      </colorScale>
    </cfRule>
  </conditionalFormatting>
  <conditionalFormatting sqref="P11">
    <cfRule type="colorScale" priority="1">
      <colorScale>
        <cfvo type="percentile" val="0"/>
        <cfvo type="num" val="35"/>
        <cfvo type="num" val="73"/>
        <color rgb="FFFF0000"/>
        <color rgb="FFFFC000"/>
        <color rgb="FF92D050"/>
      </colorScale>
    </cfRule>
  </conditionalFormatting>
  <pageMargins left="0.7" right="0.7" top="0.75" bottom="0.75" header="0.3" footer="0.3"/>
  <headerFooter scaleWithDoc="1" alignWithMargins="0" differentFirst="0" differentOddEven="0"/>
  <drawing r:id="rId1"/>
  <legacy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U30"/>
  <sheetViews>
    <sheetView showGridLines="0" showRowColHeaders="0" zoomScale="70" view="normal" workbookViewId="0">
      <selection pane="topLeft" activeCell="B4" sqref="B4:B6"/>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106" t="s">
        <v>246</v>
      </c>
      <c r="E1" s="20"/>
      <c r="G1" s="139" t="s">
        <v>127</v>
      </c>
      <c r="H1" s="140"/>
      <c r="K1" s="60"/>
    </row>
    <row r="2" spans="2:11" s="18" customFormat="1" ht="9.75" customHeight="1">
      <c r="B2" s="2"/>
      <c r="E2" s="20"/>
      <c r="K2" s="60"/>
    </row>
    <row r="3" spans="2:11" s="18" customFormat="1" ht="25.5" customHeight="1">
      <c r="B3" s="61" t="s">
        <v>249</v>
      </c>
      <c r="D3" s="61" t="s">
        <v>89</v>
      </c>
      <c r="E3" s="61"/>
      <c r="F3" s="141"/>
      <c r="G3" s="141"/>
      <c r="H3" s="141"/>
      <c r="I3" s="141"/>
      <c r="J3" s="141"/>
      <c r="K3" s="60"/>
    </row>
    <row r="4" spans="2:11" s="18" customFormat="1" ht="25.5" customHeight="1">
      <c r="B4" s="142"/>
      <c r="D4" s="61" t="s">
        <v>90</v>
      </c>
      <c r="E4" s="61"/>
      <c r="F4" s="143"/>
      <c r="G4" s="144"/>
      <c r="H4" s="144"/>
      <c r="I4" s="144"/>
      <c r="J4" s="144"/>
      <c r="K4" s="60"/>
    </row>
    <row r="5" spans="2:11" s="18" customFormat="1" ht="25.5" customHeight="1">
      <c r="B5" s="142"/>
      <c r="D5" s="61" t="s">
        <v>91</v>
      </c>
      <c r="E5" s="61"/>
      <c r="F5" s="141"/>
      <c r="G5" s="141"/>
      <c r="H5" s="141"/>
      <c r="I5" s="141"/>
      <c r="J5" s="141"/>
      <c r="K5" s="60"/>
    </row>
    <row r="6" spans="2:10" s="18" customFormat="1" ht="9" customHeight="1">
      <c r="B6" s="142"/>
      <c r="D6" s="62"/>
      <c r="E6" s="64"/>
      <c r="F6" s="62"/>
      <c r="G6" s="60"/>
      <c r="H6" s="60"/>
      <c r="I6" s="60"/>
      <c r="J6" s="60"/>
    </row>
    <row r="7" ht="12.75" customHeight="1"/>
    <row r="8" spans="2:21" ht="21.75" customHeight="1">
      <c r="B8" s="42" t="s">
        <v>1</v>
      </c>
      <c r="D8" s="67">
        <f>+SUM('Green Infrastructure'!C18)</f>
        <v>0</v>
      </c>
      <c r="Q8" s="55"/>
      <c r="R8" s="55"/>
      <c r="S8" s="55"/>
      <c r="T8" s="55"/>
      <c r="U8" s="55"/>
    </row>
    <row r="9" spans="2:21" ht="21.75" customHeight="1">
      <c r="B9" s="41" t="s">
        <v>138</v>
      </c>
      <c r="D9" s="67">
        <f>+SUM('Energy generation'!C13)</f>
        <v>0</v>
      </c>
      <c r="Q9" s="55"/>
      <c r="R9" s="55"/>
      <c r="S9" s="55"/>
      <c r="T9" s="55"/>
      <c r="U9" s="55"/>
    </row>
    <row r="10" spans="2:20" ht="21.75" customHeight="1">
      <c r="B10" s="41" t="s">
        <v>88</v>
      </c>
      <c r="D10" s="67">
        <f>+SUM('Water Environment'!C16)</f>
        <v>0</v>
      </c>
      <c r="Q10" s="54"/>
      <c r="R10" s="54"/>
      <c r="S10" s="54"/>
      <c r="T10" s="54"/>
    </row>
    <row r="11" spans="4:20" ht="9.75" customHeight="1">
      <c r="D11" s="67"/>
      <c r="Q11" s="54"/>
      <c r="R11" s="54"/>
      <c r="S11" s="54"/>
      <c r="T11" s="54"/>
    </row>
    <row r="12" spans="2:20" ht="21.75" customHeight="1">
      <c r="B12" s="39" t="s">
        <v>92</v>
      </c>
      <c r="D12" s="69">
        <f t="array" aca="true" ref="D12">SUM(D8:D11/3)</f>
        <v>0</v>
      </c>
      <c r="Q12" s="54"/>
      <c r="R12" s="54"/>
      <c r="S12" s="54"/>
      <c r="T12" s="54"/>
    </row>
    <row r="13" spans="6:20">
      <c r="F13" s="57"/>
      <c r="G13" s="57"/>
      <c r="H13" s="57"/>
      <c r="I13" s="57"/>
      <c r="J13" s="57"/>
      <c r="K13" s="57"/>
      <c r="L13" s="57"/>
      <c r="M13" s="57"/>
      <c r="N13" s="57"/>
      <c r="Q13" s="54"/>
      <c r="R13" s="54"/>
      <c r="S13" s="54"/>
      <c r="T13" s="54"/>
    </row>
    <row r="14" spans="2:20" ht="23.25" customHeight="1">
      <c r="B14" s="53"/>
      <c r="F14" s="57"/>
      <c r="G14" s="58"/>
      <c r="H14" s="58"/>
      <c r="I14" s="58"/>
      <c r="J14" s="59"/>
      <c r="K14" s="59"/>
      <c r="L14" s="59"/>
      <c r="M14" s="59"/>
      <c r="N14" s="59"/>
      <c r="Q14" s="54"/>
      <c r="R14" s="54"/>
      <c r="S14" s="54"/>
      <c r="T14" s="54"/>
    </row>
    <row r="15" spans="6:20" ht="23.25" customHeight="1">
      <c r="F15" s="57"/>
      <c r="G15" s="58"/>
      <c r="H15" s="58"/>
      <c r="I15" s="58"/>
      <c r="J15" s="59"/>
      <c r="K15" s="59"/>
      <c r="L15" s="13" t="s">
        <v>97</v>
      </c>
      <c r="M15" s="12"/>
      <c r="N15" s="59"/>
      <c r="Q15" s="54"/>
      <c r="R15" s="54"/>
      <c r="S15" s="54"/>
      <c r="T15" s="54"/>
    </row>
    <row r="16" spans="2:20" ht="23.25" customHeight="1">
      <c r="B16" s="50"/>
      <c r="C16" s="51"/>
      <c r="D16" s="52"/>
      <c r="F16" s="57"/>
      <c r="G16" s="58"/>
      <c r="H16" s="58"/>
      <c r="I16" s="58"/>
      <c r="J16" s="59"/>
      <c r="K16" s="59"/>
      <c r="L16" s="90" t="s">
        <v>50</v>
      </c>
      <c r="M16" s="8" t="s">
        <v>13</v>
      </c>
      <c r="N16" s="59"/>
      <c r="Q16" s="54"/>
      <c r="R16" s="54"/>
      <c r="S16" s="54"/>
      <c r="T16" s="54"/>
    </row>
    <row r="17" spans="2:20" ht="23.25" customHeight="1">
      <c r="B17" s="50"/>
      <c r="C17" s="51"/>
      <c r="D17" s="52"/>
      <c r="F17" s="57"/>
      <c r="G17" s="58"/>
      <c r="H17" s="58"/>
      <c r="I17" s="58"/>
      <c r="J17" s="59"/>
      <c r="K17" s="59"/>
      <c r="L17" s="40" t="s">
        <v>48</v>
      </c>
      <c r="M17" s="4"/>
      <c r="N17" s="59"/>
      <c r="Q17" s="54"/>
      <c r="R17" s="54"/>
      <c r="S17" s="54"/>
      <c r="T17" s="54"/>
    </row>
    <row r="18" spans="2:20" ht="23.25" customHeight="1">
      <c r="B18" s="50"/>
      <c r="C18" s="51"/>
      <c r="D18" s="52"/>
      <c r="F18" s="57"/>
      <c r="G18" s="58"/>
      <c r="H18" s="58"/>
      <c r="I18" s="58"/>
      <c r="J18" s="59"/>
      <c r="K18" s="59"/>
      <c r="L18" s="40" t="s">
        <v>49</v>
      </c>
      <c r="M18" s="5"/>
      <c r="N18" s="59"/>
      <c r="Q18" s="54"/>
      <c r="R18" s="54"/>
      <c r="S18" s="54"/>
      <c r="T18" s="54"/>
    </row>
    <row r="19" spans="2:20" ht="15.75">
      <c r="B19" s="50"/>
      <c r="C19" s="51"/>
      <c r="D19" s="52"/>
      <c r="G19" s="45"/>
      <c r="Q19" s="54"/>
      <c r="R19" s="54"/>
      <c r="S19" s="54"/>
      <c r="T19" s="54"/>
    </row>
    <row r="20" spans="2:20" ht="15.75">
      <c r="B20" s="50"/>
      <c r="C20" s="51"/>
      <c r="D20" s="52"/>
      <c r="Q20" s="54"/>
      <c r="R20" s="54"/>
      <c r="S20" s="54"/>
      <c r="T20" s="54"/>
    </row>
    <row r="27" spans="2:9">
      <c r="B27" s="56"/>
      <c r="D27" s="43"/>
      <c r="E27" s="43"/>
      <c r="F27" s="43"/>
      <c r="G27" s="43"/>
      <c r="H27" s="43"/>
      <c r="I27" s="43"/>
    </row>
    <row r="29" spans="2:4" ht="27.75" customHeight="1">
      <c r="B29" s="107" t="s">
        <v>135</v>
      </c>
      <c r="C29" s="18"/>
      <c r="D29" s="85" t="s">
        <v>134</v>
      </c>
    </row>
    <row r="30" spans="2:5" s="55" customFormat="1" ht="18" customHeight="1">
      <c r="B30" s="55" t="s">
        <v>131</v>
      </c>
      <c r="D30" s="84">
        <f>SUM((D8+D9+D10)/3)</f>
        <v>0</v>
      </c>
      <c r="E30" s="86" t="s">
        <v>140</v>
      </c>
    </row>
  </sheetData>
  <mergeCells count="9">
    <mergeCell ref="D27:H27"/>
    <mergeCell ref="G1:H1"/>
    <mergeCell ref="D3:E3"/>
    <mergeCell ref="F3:J3"/>
    <mergeCell ref="B4:B6"/>
    <mergeCell ref="D4:E4"/>
    <mergeCell ref="F4:J4"/>
    <mergeCell ref="D5:E5"/>
    <mergeCell ref="F5:J5"/>
  </mergeCells>
  <conditionalFormatting sqref="D8:D12">
    <cfRule type="colorScale" priority="4">
      <colorScale>
        <cfvo type="percentile" val="0"/>
        <cfvo type="num" val="35"/>
        <cfvo type="num" val="73"/>
        <color rgb="FFFF0000"/>
        <color rgb="FFFFC000"/>
        <color rgb="FF92D050"/>
      </colorScale>
    </cfRule>
  </conditionalFormatting>
  <conditionalFormatting sqref="D16">
    <cfRule type="colorScale" priority="3">
      <colorScale>
        <cfvo type="percentile" val="10"/>
        <cfvo type="num" val="35"/>
        <cfvo type="num" val="73"/>
        <color rgb="FFF8696B"/>
        <color rgb="FFFFEB84"/>
        <color rgb="FF63BE7B"/>
      </colorScale>
    </cfRule>
  </conditionalFormatting>
  <conditionalFormatting sqref="D17">
    <cfRule type="colorScale" priority="2">
      <colorScale>
        <cfvo type="percentile" val="10"/>
        <cfvo type="num" val="35"/>
        <cfvo type="num" val="73"/>
        <color rgb="FFF8696B"/>
        <color rgb="FFFFEB84"/>
        <color rgb="FF63BE7B"/>
      </colorScale>
    </cfRule>
  </conditionalFormatting>
  <pageMargins left="0.7" right="0.7" top="0.75" bottom="0.75" header="0.3" footer="0.3"/>
  <pageSetup paperSize="9" orientation="portrait"/>
  <headerFooter scaleWithDoc="1" alignWithMargins="0" differentFirst="0" differentOddEven="0"/>
  <drawing r:id="rId2"/>
  <legacyDrawing r:id="rId3"/>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U31"/>
  <sheetViews>
    <sheetView zoomScale="70" view="normal" workbookViewId="0">
      <selection pane="topLeft" activeCell="F3" sqref="F3:J5"/>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106" t="s">
        <v>244</v>
      </c>
      <c r="E1" s="20"/>
      <c r="G1" s="139" t="s">
        <v>127</v>
      </c>
      <c r="H1" s="140"/>
      <c r="K1" s="60"/>
    </row>
    <row r="2" spans="2:11" s="18" customFormat="1" ht="9.75" customHeight="1">
      <c r="B2" s="2"/>
      <c r="E2" s="20"/>
      <c r="K2" s="60"/>
    </row>
    <row r="3" spans="2:11" s="18" customFormat="1" ht="25.5" customHeight="1">
      <c r="B3" s="61" t="s">
        <v>249</v>
      </c>
      <c r="D3" s="61" t="s">
        <v>89</v>
      </c>
      <c r="E3" s="61"/>
      <c r="F3" s="141"/>
      <c r="G3" s="141"/>
      <c r="H3" s="141"/>
      <c r="I3" s="141"/>
      <c r="J3" s="141"/>
      <c r="K3" s="60"/>
    </row>
    <row r="4" spans="2:11" s="18" customFormat="1" ht="25.5" customHeight="1">
      <c r="B4" s="142"/>
      <c r="D4" s="61" t="s">
        <v>90</v>
      </c>
      <c r="E4" s="61"/>
      <c r="F4" s="143"/>
      <c r="G4" s="144"/>
      <c r="H4" s="144"/>
      <c r="I4" s="144"/>
      <c r="J4" s="144"/>
      <c r="K4" s="60"/>
    </row>
    <row r="5" spans="2:11" s="18" customFormat="1" ht="25.5" customHeight="1">
      <c r="B5" s="142"/>
      <c r="D5" s="61" t="s">
        <v>91</v>
      </c>
      <c r="E5" s="61"/>
      <c r="F5" s="141"/>
      <c r="G5" s="141"/>
      <c r="H5" s="141"/>
      <c r="I5" s="141"/>
      <c r="J5" s="141"/>
      <c r="K5" s="60"/>
    </row>
    <row r="6" spans="2:10" s="18" customFormat="1" ht="9" customHeight="1">
      <c r="B6" s="142"/>
      <c r="D6" s="62"/>
      <c r="E6" s="64"/>
      <c r="F6" s="62"/>
      <c r="G6" s="60"/>
      <c r="H6" s="60"/>
      <c r="I6" s="60"/>
      <c r="J6" s="60"/>
    </row>
    <row r="7" ht="12" customHeight="1"/>
    <row r="8" spans="2:21" ht="21.75" customHeight="1">
      <c r="B8" s="42" t="s">
        <v>1</v>
      </c>
      <c r="D8" s="67">
        <f>+SUM('Green Infrastructure'!C18)</f>
        <v>0</v>
      </c>
      <c r="Q8" s="55"/>
      <c r="R8" s="55"/>
      <c r="S8" s="55"/>
      <c r="T8" s="55"/>
      <c r="U8" s="55"/>
    </row>
    <row r="9" spans="2:21" ht="21.75" customHeight="1">
      <c r="B9" s="41" t="s">
        <v>0</v>
      </c>
      <c r="D9" s="67">
        <f>+SUM(Travel!C14)</f>
        <v>0</v>
      </c>
      <c r="P9" s="52"/>
      <c r="Q9" s="55"/>
      <c r="R9" s="55"/>
      <c r="S9" s="55"/>
      <c r="T9" s="55"/>
      <c r="U9" s="55"/>
    </row>
    <row r="10" spans="2:20" ht="21.75" customHeight="1">
      <c r="B10" s="41" t="s">
        <v>88</v>
      </c>
      <c r="D10" s="67">
        <f>+SUM('Water Environment'!C16)</f>
        <v>0</v>
      </c>
      <c r="Q10" s="54"/>
      <c r="R10" s="54"/>
      <c r="S10" s="54"/>
      <c r="T10" s="54"/>
    </row>
    <row r="11" spans="2:20" ht="21.75" customHeight="1">
      <c r="B11" s="41" t="s">
        <v>61</v>
      </c>
      <c r="D11" s="67">
        <f>+SUM(Minerals!C22)</f>
        <v>0</v>
      </c>
      <c r="Q11" s="54"/>
      <c r="R11" s="54"/>
      <c r="S11" s="54"/>
      <c r="T11" s="54"/>
    </row>
    <row r="12" spans="4:20" ht="9.75" customHeight="1">
      <c r="D12" s="67"/>
      <c r="Q12" s="54"/>
      <c r="R12" s="54"/>
      <c r="S12" s="54"/>
      <c r="T12" s="54"/>
    </row>
    <row r="13" spans="2:20" ht="21.75" customHeight="1">
      <c r="B13" s="39" t="s">
        <v>92</v>
      </c>
      <c r="D13" s="69">
        <f t="array" aca="true" ref="D13">SUM(D8:D12/4)</f>
        <v>0</v>
      </c>
      <c r="Q13" s="54"/>
      <c r="R13" s="54"/>
      <c r="S13" s="54"/>
      <c r="T13" s="54"/>
    </row>
    <row r="14" spans="6:20">
      <c r="F14" s="57"/>
      <c r="G14" s="57"/>
      <c r="H14" s="57"/>
      <c r="I14" s="57"/>
      <c r="J14" s="57"/>
      <c r="K14" s="57"/>
      <c r="L14" s="57"/>
      <c r="M14" s="57"/>
      <c r="N14" s="57"/>
      <c r="Q14" s="54"/>
      <c r="R14" s="54"/>
      <c r="S14" s="54"/>
      <c r="T14" s="54"/>
    </row>
    <row r="15" spans="2:20" ht="23.25" customHeight="1">
      <c r="B15" s="53"/>
      <c r="F15" s="57"/>
      <c r="G15" s="58"/>
      <c r="H15" s="58"/>
      <c r="I15" s="58"/>
      <c r="J15" s="59"/>
      <c r="K15" s="59"/>
      <c r="L15" s="59"/>
      <c r="M15" s="59"/>
      <c r="N15" s="59"/>
      <c r="Q15" s="54"/>
      <c r="R15" s="54"/>
      <c r="S15" s="54"/>
      <c r="T15" s="54"/>
    </row>
    <row r="16" spans="6:20" ht="23.25" customHeight="1">
      <c r="F16" s="57"/>
      <c r="G16" s="58"/>
      <c r="H16" s="58"/>
      <c r="I16" s="58"/>
      <c r="J16" s="59"/>
      <c r="K16" s="59"/>
      <c r="L16" s="13" t="s">
        <v>97</v>
      </c>
      <c r="M16" s="12"/>
      <c r="N16" s="59"/>
      <c r="Q16" s="54"/>
      <c r="R16" s="54"/>
      <c r="S16" s="54"/>
      <c r="T16" s="54"/>
    </row>
    <row r="17" spans="2:20" ht="23.25" customHeight="1">
      <c r="B17" s="50"/>
      <c r="C17" s="51"/>
      <c r="D17" s="52"/>
      <c r="F17" s="57"/>
      <c r="G17" s="58"/>
      <c r="H17" s="58"/>
      <c r="I17" s="58"/>
      <c r="J17" s="59"/>
      <c r="K17" s="59"/>
      <c r="L17" s="90" t="s">
        <v>50</v>
      </c>
      <c r="M17" s="8" t="s">
        <v>13</v>
      </c>
      <c r="N17" s="59"/>
      <c r="Q17" s="54"/>
      <c r="R17" s="54"/>
      <c r="S17" s="54"/>
      <c r="T17" s="54"/>
    </row>
    <row r="18" spans="2:20" ht="23.25" customHeight="1">
      <c r="B18" s="50"/>
      <c r="C18" s="51"/>
      <c r="D18" s="52"/>
      <c r="F18" s="57"/>
      <c r="G18" s="58"/>
      <c r="H18" s="58"/>
      <c r="I18" s="58"/>
      <c r="J18" s="59"/>
      <c r="K18" s="59"/>
      <c r="L18" s="40" t="s">
        <v>48</v>
      </c>
      <c r="M18" s="4"/>
      <c r="N18" s="59"/>
      <c r="Q18" s="54"/>
      <c r="R18" s="54"/>
      <c r="S18" s="54"/>
      <c r="T18" s="54"/>
    </row>
    <row r="19" spans="2:20" ht="23.25" customHeight="1">
      <c r="B19" s="50"/>
      <c r="C19" s="51"/>
      <c r="D19" s="52"/>
      <c r="F19" s="57"/>
      <c r="G19" s="58"/>
      <c r="H19" s="58"/>
      <c r="I19" s="58"/>
      <c r="J19" s="59"/>
      <c r="K19" s="59"/>
      <c r="L19" s="40" t="s">
        <v>49</v>
      </c>
      <c r="M19" s="5"/>
      <c r="N19" s="59"/>
      <c r="Q19" s="54"/>
      <c r="R19" s="54"/>
      <c r="S19" s="54"/>
      <c r="T19" s="54"/>
    </row>
    <row r="20" spans="2:20" ht="15.75">
      <c r="B20" s="50"/>
      <c r="C20" s="51"/>
      <c r="D20" s="52"/>
      <c r="G20" s="45"/>
      <c r="Q20" s="54"/>
      <c r="R20" s="54"/>
      <c r="S20" s="54"/>
      <c r="T20" s="54"/>
    </row>
    <row r="21" spans="2:20" ht="15.75">
      <c r="B21" s="50"/>
      <c r="C21" s="51"/>
      <c r="D21" s="52"/>
      <c r="Q21" s="54"/>
      <c r="R21" s="54"/>
      <c r="S21" s="54"/>
      <c r="T21" s="54"/>
    </row>
    <row r="28" spans="2:9">
      <c r="B28" s="56"/>
      <c r="D28" s="43"/>
      <c r="E28" s="43"/>
      <c r="F28" s="43"/>
      <c r="G28" s="43"/>
      <c r="H28" s="43"/>
      <c r="I28" s="43"/>
    </row>
    <row r="30" spans="2:4" ht="27.75" customHeight="1">
      <c r="B30" s="107" t="s">
        <v>135</v>
      </c>
      <c r="C30" s="18"/>
      <c r="D30" s="85" t="s">
        <v>134</v>
      </c>
    </row>
    <row r="31" spans="2:5" s="55" customFormat="1" ht="19.5" customHeight="1">
      <c r="B31" s="55" t="s">
        <v>132</v>
      </c>
      <c r="D31" s="84">
        <f>SUM((D8+D9+D10+D11)/4)</f>
        <v>0</v>
      </c>
      <c r="E31" s="86" t="s">
        <v>141</v>
      </c>
    </row>
  </sheetData>
  <mergeCells count="9">
    <mergeCell ref="D28:H28"/>
    <mergeCell ref="G1:H1"/>
    <mergeCell ref="D3:E3"/>
    <mergeCell ref="F3:J3"/>
    <mergeCell ref="B4:B6"/>
    <mergeCell ref="D4:E4"/>
    <mergeCell ref="F4:J4"/>
    <mergeCell ref="D5:E5"/>
    <mergeCell ref="F5:J5"/>
  </mergeCells>
  <conditionalFormatting sqref="D8:D13">
    <cfRule type="colorScale" priority="4">
      <colorScale>
        <cfvo type="percentile" val="0"/>
        <cfvo type="num" val="35"/>
        <cfvo type="num" val="73"/>
        <color rgb="FFFF0000"/>
        <color rgb="FFFFC000"/>
        <color rgb="FF92D050"/>
      </colorScale>
    </cfRule>
  </conditionalFormatting>
  <conditionalFormatting sqref="D17">
    <cfRule type="colorScale" priority="3">
      <colorScale>
        <cfvo type="percentile" val="10"/>
        <cfvo type="num" val="35"/>
        <cfvo type="num" val="73"/>
        <color rgb="FFF8696B"/>
        <color rgb="FFFFEB84"/>
        <color rgb="FF63BE7B"/>
      </colorScale>
    </cfRule>
  </conditionalFormatting>
  <conditionalFormatting sqref="D18">
    <cfRule type="colorScale" priority="2">
      <colorScale>
        <cfvo type="percentile" val="10"/>
        <cfvo type="num" val="35"/>
        <cfvo type="num" val="73"/>
        <color rgb="FFF8696B"/>
        <color rgb="FFFFEB84"/>
        <color rgb="FF63BE7B"/>
      </colorScale>
    </cfRule>
  </conditionalFormatting>
  <conditionalFormatting sqref="P9">
    <cfRule type="colorScale" priority="1">
      <colorScale>
        <cfvo type="percentile" val="0"/>
        <cfvo type="num" val="35"/>
        <cfvo type="num" val="73"/>
        <color rgb="FFFF0000"/>
        <color rgb="FFFFC000"/>
        <color rgb="FF92D050"/>
      </colorScale>
    </cfRule>
  </conditionalFormatting>
  <pageMargins left="0.7" right="0.7" top="0.75" bottom="0.75" header="0.3" footer="0.3"/>
  <headerFooter scaleWithDoc="1" alignWithMargins="0" differentFirst="0" differentOddEven="0"/>
  <drawing r:id="rId1"/>
  <legacyDrawing r:id="rId2"/>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U32"/>
  <sheetViews>
    <sheetView zoomScale="70" view="normal" workbookViewId="0">
      <selection pane="topLeft" activeCell="F3" sqref="F3:J5"/>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106" t="s">
        <v>247</v>
      </c>
      <c r="E1" s="20"/>
      <c r="G1" s="139" t="s">
        <v>127</v>
      </c>
      <c r="H1" s="140"/>
      <c r="K1" s="60"/>
    </row>
    <row r="2" spans="2:11" s="18" customFormat="1" ht="9.75" customHeight="1">
      <c r="B2" s="2"/>
      <c r="E2" s="20"/>
      <c r="K2" s="60"/>
    </row>
    <row r="3" spans="2:11" s="18" customFormat="1" ht="25.5" customHeight="1">
      <c r="B3" s="61" t="s">
        <v>249</v>
      </c>
      <c r="D3" s="61" t="s">
        <v>89</v>
      </c>
      <c r="E3" s="61"/>
      <c r="F3" s="141"/>
      <c r="G3" s="141"/>
      <c r="H3" s="141"/>
      <c r="I3" s="141"/>
      <c r="J3" s="141"/>
      <c r="K3" s="60"/>
    </row>
    <row r="4" spans="2:11" s="18" customFormat="1" ht="25.5" customHeight="1">
      <c r="B4" s="142"/>
      <c r="D4" s="61" t="s">
        <v>90</v>
      </c>
      <c r="E4" s="61"/>
      <c r="F4" s="143"/>
      <c r="G4" s="144"/>
      <c r="H4" s="144"/>
      <c r="I4" s="144"/>
      <c r="J4" s="144"/>
      <c r="K4" s="60"/>
    </row>
    <row r="5" spans="2:11" s="18" customFormat="1" ht="25.5" customHeight="1">
      <c r="B5" s="142"/>
      <c r="D5" s="61" t="s">
        <v>91</v>
      </c>
      <c r="E5" s="61"/>
      <c r="F5" s="141"/>
      <c r="G5" s="141"/>
      <c r="H5" s="141"/>
      <c r="I5" s="141"/>
      <c r="J5" s="141"/>
      <c r="K5" s="60"/>
    </row>
    <row r="6" spans="2:10" s="18" customFormat="1" ht="9" customHeight="1">
      <c r="B6" s="142"/>
      <c r="D6" s="62"/>
      <c r="E6" s="64"/>
      <c r="F6" s="62"/>
      <c r="G6" s="60"/>
      <c r="H6" s="60"/>
      <c r="I6" s="60"/>
      <c r="J6" s="60"/>
    </row>
    <row r="7" ht="12" customHeight="1"/>
    <row r="8" spans="2:4" ht="23.25" customHeight="1">
      <c r="B8" s="41" t="s">
        <v>93</v>
      </c>
      <c r="D8" s="68">
        <f>+SUM(Commercial!C25)</f>
        <v>0</v>
      </c>
    </row>
    <row r="9" spans="2:21" ht="21.75" customHeight="1">
      <c r="B9" s="42" t="s">
        <v>1</v>
      </c>
      <c r="D9" s="67">
        <f>+SUM('Green Infrastructure'!C18)</f>
        <v>0</v>
      </c>
      <c r="Q9" s="55"/>
      <c r="R9" s="55"/>
      <c r="S9" s="55"/>
      <c r="T9" s="55"/>
      <c r="U9" s="55"/>
    </row>
    <row r="10" spans="2:21" ht="21.75" customHeight="1">
      <c r="B10" s="41" t="s">
        <v>0</v>
      </c>
      <c r="D10" s="67">
        <f>+SUM(Travel!C14)</f>
        <v>0</v>
      </c>
      <c r="P10" s="52"/>
      <c r="Q10" s="55"/>
      <c r="R10" s="55"/>
      <c r="S10" s="55"/>
      <c r="T10" s="55"/>
      <c r="U10" s="55"/>
    </row>
    <row r="11" spans="2:20" ht="21.75" customHeight="1">
      <c r="B11" s="41" t="s">
        <v>88</v>
      </c>
      <c r="D11" s="67">
        <f>+SUM('Water Environment'!C16)</f>
        <v>0</v>
      </c>
      <c r="Q11" s="54"/>
      <c r="R11" s="54"/>
      <c r="S11" s="54"/>
      <c r="T11" s="54"/>
    </row>
    <row r="12" spans="2:20" ht="21.75" customHeight="1">
      <c r="B12" s="41" t="s">
        <v>60</v>
      </c>
      <c r="D12" s="67">
        <f>+SUM(Waste!C22)</f>
        <v>0</v>
      </c>
      <c r="Q12" s="54"/>
      <c r="R12" s="54"/>
      <c r="S12" s="54"/>
      <c r="T12" s="54"/>
    </row>
    <row r="13" spans="4:20" ht="9.75" customHeight="1">
      <c r="D13" s="67"/>
      <c r="Q13" s="54"/>
      <c r="R13" s="54"/>
      <c r="S13" s="54"/>
      <c r="T13" s="54"/>
    </row>
    <row r="14" spans="2:20" ht="21.75" customHeight="1">
      <c r="B14" s="39" t="s">
        <v>92</v>
      </c>
      <c r="D14" s="69">
        <f t="array" aca="true" ref="D14">SUM(D8:D13/5)</f>
        <v>0</v>
      </c>
      <c r="Q14" s="54"/>
      <c r="R14" s="54"/>
      <c r="S14" s="54"/>
      <c r="T14" s="54"/>
    </row>
    <row r="15" spans="6:20">
      <c r="F15" s="57"/>
      <c r="G15" s="57"/>
      <c r="H15" s="57"/>
      <c r="I15" s="57"/>
      <c r="J15" s="57"/>
      <c r="K15" s="57"/>
      <c r="L15" s="57"/>
      <c r="M15" s="57"/>
      <c r="N15" s="57"/>
      <c r="Q15" s="54"/>
      <c r="R15" s="54"/>
      <c r="S15" s="54"/>
      <c r="T15" s="54"/>
    </row>
    <row r="16" spans="2:20" ht="23.25" customHeight="1">
      <c r="B16" s="53"/>
      <c r="F16" s="57"/>
      <c r="G16" s="58"/>
      <c r="H16" s="58"/>
      <c r="I16" s="58"/>
      <c r="J16" s="59"/>
      <c r="K16" s="59"/>
      <c r="L16" s="59"/>
      <c r="M16" s="59"/>
      <c r="N16" s="59"/>
      <c r="Q16" s="54"/>
      <c r="R16" s="54"/>
      <c r="S16" s="54"/>
      <c r="T16" s="54"/>
    </row>
    <row r="17" spans="6:20" ht="23.25" customHeight="1">
      <c r="F17" s="57"/>
      <c r="G17" s="58"/>
      <c r="H17" s="58"/>
      <c r="I17" s="58"/>
      <c r="J17" s="59"/>
      <c r="K17" s="59"/>
      <c r="L17" s="13" t="s">
        <v>97</v>
      </c>
      <c r="M17" s="12"/>
      <c r="N17" s="59"/>
      <c r="Q17" s="54"/>
      <c r="R17" s="54"/>
      <c r="S17" s="54"/>
      <c r="T17" s="54"/>
    </row>
    <row r="18" spans="2:20" ht="23.25" customHeight="1">
      <c r="B18" s="50"/>
      <c r="C18" s="51"/>
      <c r="D18" s="52"/>
      <c r="F18" s="57"/>
      <c r="G18" s="58"/>
      <c r="H18" s="58"/>
      <c r="I18" s="58"/>
      <c r="J18" s="59"/>
      <c r="K18" s="59"/>
      <c r="L18" s="90" t="s">
        <v>50</v>
      </c>
      <c r="M18" s="8" t="s">
        <v>13</v>
      </c>
      <c r="N18" s="59"/>
      <c r="Q18" s="54"/>
      <c r="R18" s="54"/>
      <c r="S18" s="54"/>
      <c r="T18" s="54"/>
    </row>
    <row r="19" spans="2:20" ht="23.25" customHeight="1">
      <c r="B19" s="50"/>
      <c r="C19" s="51"/>
      <c r="D19" s="52"/>
      <c r="F19" s="57"/>
      <c r="G19" s="58"/>
      <c r="H19" s="58"/>
      <c r="I19" s="58"/>
      <c r="J19" s="59"/>
      <c r="K19" s="59"/>
      <c r="L19" s="40" t="s">
        <v>48</v>
      </c>
      <c r="M19" s="4"/>
      <c r="N19" s="59"/>
      <c r="Q19" s="54"/>
      <c r="R19" s="54"/>
      <c r="S19" s="54"/>
      <c r="T19" s="54"/>
    </row>
    <row r="20" spans="2:20" ht="23.25" customHeight="1">
      <c r="B20" s="50"/>
      <c r="C20" s="51"/>
      <c r="D20" s="52"/>
      <c r="F20" s="57"/>
      <c r="G20" s="58"/>
      <c r="H20" s="58"/>
      <c r="I20" s="58"/>
      <c r="J20" s="59"/>
      <c r="K20" s="59"/>
      <c r="L20" s="40" t="s">
        <v>49</v>
      </c>
      <c r="M20" s="5"/>
      <c r="N20" s="59"/>
      <c r="Q20" s="54"/>
      <c r="R20" s="54"/>
      <c r="S20" s="54"/>
      <c r="T20" s="54"/>
    </row>
    <row r="21" spans="2:20" ht="15.75">
      <c r="B21" s="50"/>
      <c r="C21" s="51"/>
      <c r="D21" s="52"/>
      <c r="G21" s="45"/>
      <c r="Q21" s="54"/>
      <c r="R21" s="54"/>
      <c r="S21" s="54"/>
      <c r="T21" s="54"/>
    </row>
    <row r="22" spans="2:20" ht="15.75">
      <c r="B22" s="50"/>
      <c r="C22" s="51"/>
      <c r="D22" s="52"/>
      <c r="Q22" s="54"/>
      <c r="R22" s="54"/>
      <c r="S22" s="54"/>
      <c r="T22" s="54"/>
    </row>
    <row r="29" spans="2:9">
      <c r="B29" s="56"/>
      <c r="D29" s="43"/>
      <c r="E29" s="43"/>
      <c r="F29" s="43"/>
      <c r="G29" s="43"/>
      <c r="H29" s="43"/>
      <c r="I29" s="43"/>
    </row>
    <row r="31" spans="2:4" ht="27.75" customHeight="1">
      <c r="B31" s="107" t="s">
        <v>135</v>
      </c>
      <c r="C31" s="18"/>
      <c r="D31" s="85" t="s">
        <v>134</v>
      </c>
    </row>
    <row r="32" spans="2:5" s="55" customFormat="1" ht="18" customHeight="1">
      <c r="B32" s="55" t="s">
        <v>133</v>
      </c>
      <c r="D32" s="84">
        <f>SUM((D8+D9+D10+D11+D12)/5)</f>
        <v>0</v>
      </c>
      <c r="E32" s="86" t="s">
        <v>142</v>
      </c>
    </row>
  </sheetData>
  <mergeCells count="9">
    <mergeCell ref="D29:H29"/>
    <mergeCell ref="G1:H1"/>
    <mergeCell ref="D3:E3"/>
    <mergeCell ref="F3:J3"/>
    <mergeCell ref="B4:B6"/>
    <mergeCell ref="D4:E4"/>
    <mergeCell ref="F4:J4"/>
    <mergeCell ref="D5:E5"/>
    <mergeCell ref="F5:J5"/>
  </mergeCells>
  <conditionalFormatting sqref="D8:D14">
    <cfRule type="colorScale" priority="4">
      <colorScale>
        <cfvo type="percentile" val="0"/>
        <cfvo type="num" val="35"/>
        <cfvo type="num" val="73"/>
        <color rgb="FFFF0000"/>
        <color rgb="FFFFC000"/>
        <color rgb="FF92D050"/>
      </colorScale>
    </cfRule>
  </conditionalFormatting>
  <conditionalFormatting sqref="D18">
    <cfRule type="colorScale" priority="3">
      <colorScale>
        <cfvo type="percentile" val="10"/>
        <cfvo type="num" val="35"/>
        <cfvo type="num" val="73"/>
        <color rgb="FFF8696B"/>
        <color rgb="FFFFEB84"/>
        <color rgb="FF63BE7B"/>
      </colorScale>
    </cfRule>
  </conditionalFormatting>
  <conditionalFormatting sqref="D19">
    <cfRule type="colorScale" priority="2">
      <colorScale>
        <cfvo type="percentile" val="10"/>
        <cfvo type="num" val="35"/>
        <cfvo type="num" val="73"/>
        <color rgb="FFF8696B"/>
        <color rgb="FFFFEB84"/>
        <color rgb="FF63BE7B"/>
      </colorScale>
    </cfRule>
  </conditionalFormatting>
  <conditionalFormatting sqref="P10">
    <cfRule type="colorScale" priority="1">
      <colorScale>
        <cfvo type="percentile" val="0"/>
        <cfvo type="num" val="35"/>
        <cfvo type="num" val="73"/>
        <color rgb="FFFF0000"/>
        <color rgb="FFFFC000"/>
        <color rgb="FF92D050"/>
      </colorScale>
    </cfRule>
  </conditionalFormatting>
  <pageMargins left="0.7" right="0.7" top="0.75" bottom="0.75" header="0.3" footer="0.3"/>
  <headerFooter scaleWithDoc="1" alignWithMargins="0" differentFirst="0" differentOddEven="0"/>
  <drawing r:id="rId1"/>
  <legacyDrawing r:id="rId2"/>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tint="0.39997558519241921"/>
    <pageSetUpPr fitToPage="1"/>
  </sheetPr>
  <dimension ref="A1:N28"/>
  <sheetViews>
    <sheetView showGridLines="0" showRowColHeaders="0" zoomScale="80" view="normal" tabSelected="1" workbookViewId="0">
      <selection pane="topLeft" activeCell="C28" sqref="C28"/>
    </sheetView>
  </sheetViews>
  <sheetFormatPr defaultRowHeight="15"/>
  <cols>
    <col min="1" max="1" width="4.41796875" customWidth="1"/>
    <col min="2" max="2" width="66.7109375" customWidth="1"/>
    <col min="3" max="3" width="7.140625" style="48" customWidth="1"/>
    <col min="4" max="4" width="3.140625" customWidth="1"/>
    <col min="5" max="6" width="7.140625" customWidth="1"/>
    <col min="7" max="7" width="7.140625" style="6" customWidth="1"/>
    <col min="8" max="10" width="7.140625" customWidth="1"/>
    <col min="11" max="11" width="9.140625" style="6" customWidth="1"/>
    <col min="14" max="14" width="90.7109375" style="18" customWidth="1"/>
  </cols>
  <sheetData>
    <row r="1" spans="2:14" ht="25.5" customHeight="1" thickBot="1">
      <c r="B1" s="106" t="s">
        <v>45</v>
      </c>
      <c r="C1" s="108"/>
      <c r="D1" s="109"/>
      <c r="E1" s="110"/>
      <c r="F1" s="110"/>
      <c r="G1" s="111"/>
      <c r="H1" s="110"/>
      <c r="I1" s="110"/>
      <c r="J1" s="110"/>
      <c r="N1" s="117"/>
    </row>
    <row r="2" spans="2:6" ht="21.75" customHeight="1" thickBot="1">
      <c r="B2" s="105" t="s">
        <v>59</v>
      </c>
      <c r="D2" s="39"/>
      <c r="E2" s="34">
        <f>+SUM(C28)</f>
        <v>0</v>
      </c>
      <c r="F2" s="9"/>
    </row>
    <row r="3" spans="1:14" ht="141">
      <c r="A3" s="23"/>
      <c r="B3" s="104" t="s">
        <v>18</v>
      </c>
      <c r="C3" s="47" t="s">
        <v>84</v>
      </c>
      <c r="D3" s="9"/>
      <c r="E3" s="47" t="s">
        <v>11</v>
      </c>
      <c r="F3" s="47" t="s">
        <v>31</v>
      </c>
      <c r="G3" s="47" t="s">
        <v>32</v>
      </c>
      <c r="H3" s="47" t="s">
        <v>33</v>
      </c>
      <c r="J3" s="49" t="s">
        <v>145</v>
      </c>
      <c r="L3" s="16"/>
      <c r="N3" s="148" t="s">
        <v>148</v>
      </c>
    </row>
    <row r="4" spans="1:14" ht="31.5" customHeight="1">
      <c r="A4" s="20"/>
      <c r="B4" s="33" t="s">
        <v>201</v>
      </c>
      <c r="C4" s="131">
        <f>SUM((F4+(G4*2)+(H4*3))*3)</f>
        <v>0</v>
      </c>
      <c r="D4" s="1"/>
      <c r="E4" s="11">
        <v>0</v>
      </c>
      <c r="F4" s="11"/>
      <c r="G4" s="91"/>
      <c r="H4" s="119"/>
      <c r="I4" s="10"/>
      <c r="J4" s="11"/>
      <c r="L4" s="151">
        <f>SUM(J4*9)</f>
        <v>0</v>
      </c>
      <c r="M4" s="123"/>
      <c r="N4" s="18" t="s">
        <v>160</v>
      </c>
    </row>
    <row r="5" spans="1:14" ht="30" customHeight="1">
      <c r="A5" s="20"/>
      <c r="B5" s="30" t="s">
        <v>194</v>
      </c>
      <c r="C5" s="131">
        <f>SUM((F5+(G5*2)+(H5*3))*3)</f>
        <v>0</v>
      </c>
      <c r="D5" s="1"/>
      <c r="E5" s="11">
        <v>0</v>
      </c>
      <c r="F5" s="11"/>
      <c r="G5" s="11"/>
      <c r="H5" s="11"/>
      <c r="I5" s="10"/>
      <c r="J5" s="11"/>
      <c r="L5" s="151">
        <f>SUM(J5*9)</f>
        <v>0</v>
      </c>
      <c r="M5" s="123"/>
      <c r="N5" s="18" t="s">
        <v>161</v>
      </c>
    </row>
    <row r="6" spans="1:14" ht="21.75" customHeight="1">
      <c r="A6" s="20"/>
      <c r="B6" s="1" t="s">
        <v>8</v>
      </c>
      <c r="C6" s="131">
        <f>SUM((F6+(G6*2)+(H6*3))*3)</f>
        <v>0</v>
      </c>
      <c r="D6" s="1"/>
      <c r="E6" s="11">
        <v>0</v>
      </c>
      <c r="F6" s="11"/>
      <c r="G6" s="91"/>
      <c r="H6" s="11"/>
      <c r="I6" s="10"/>
      <c r="J6" s="11"/>
      <c r="L6" s="151">
        <f>SUM(J6*9)</f>
        <v>0</v>
      </c>
      <c r="M6" s="123"/>
      <c r="N6" s="18" t="s">
        <v>149</v>
      </c>
    </row>
    <row r="7" spans="1:14" ht="21.75" customHeight="1">
      <c r="A7" s="20"/>
      <c r="B7" s="1" t="s">
        <v>86</v>
      </c>
      <c r="C7" s="131">
        <f>SUM((F7+(G7*2)+(H7*3))*3)</f>
        <v>0</v>
      </c>
      <c r="D7" s="1"/>
      <c r="E7" s="11">
        <v>0</v>
      </c>
      <c r="F7" s="11"/>
      <c r="G7" s="11"/>
      <c r="H7" s="11"/>
      <c r="I7" s="10"/>
      <c r="J7" s="11"/>
      <c r="L7" s="151">
        <f>SUM(J7*9)</f>
        <v>0</v>
      </c>
      <c r="M7" s="123"/>
      <c r="N7" s="18" t="s">
        <v>162</v>
      </c>
    </row>
    <row r="8" spans="1:14" ht="21.75" customHeight="1">
      <c r="A8" s="20"/>
      <c r="B8" s="1" t="s">
        <v>195</v>
      </c>
      <c r="C8" s="131">
        <f>SUM((F8+(G8*2)+(H8*3))*3)</f>
        <v>0</v>
      </c>
      <c r="D8" s="1"/>
      <c r="E8" s="11">
        <v>0</v>
      </c>
      <c r="F8" s="11"/>
      <c r="G8" s="11"/>
      <c r="H8" s="11"/>
      <c r="I8" s="10"/>
      <c r="J8" s="11"/>
      <c r="L8" s="151">
        <f>SUM(J8*9)</f>
        <v>0</v>
      </c>
      <c r="M8" s="123"/>
      <c r="N8" s="18" t="s">
        <v>162</v>
      </c>
    </row>
    <row r="9" spans="1:14" ht="21.75" customHeight="1">
      <c r="A9" s="20"/>
      <c r="B9" s="30" t="s">
        <v>196</v>
      </c>
      <c r="C9" s="131">
        <f>SUM((F9+(G9*2)+(H9*3))*3)</f>
        <v>0</v>
      </c>
      <c r="D9" s="30"/>
      <c r="E9" s="11">
        <v>0</v>
      </c>
      <c r="F9" s="11"/>
      <c r="G9" s="11"/>
      <c r="H9" s="11"/>
      <c r="I9" s="10"/>
      <c r="J9" s="11"/>
      <c r="L9" s="151">
        <f>SUM(J9*9)</f>
        <v>0</v>
      </c>
      <c r="M9" s="123"/>
      <c r="N9" s="18" t="s">
        <v>162</v>
      </c>
    </row>
    <row r="10" spans="1:14" ht="21.75" customHeight="1">
      <c r="A10" s="20"/>
      <c r="B10" s="1" t="s">
        <v>192</v>
      </c>
      <c r="C10" s="131">
        <f>SUM((F10+(G10*2)+(H10*3))*3)</f>
        <v>0</v>
      </c>
      <c r="D10" s="1"/>
      <c r="E10" s="11">
        <v>0</v>
      </c>
      <c r="F10" s="11"/>
      <c r="G10" s="11"/>
      <c r="H10" s="11"/>
      <c r="I10" s="10"/>
      <c r="J10" s="11"/>
      <c r="L10" s="151">
        <f>SUM(J10*9)</f>
        <v>0</v>
      </c>
      <c r="M10" s="123"/>
      <c r="N10" s="18" t="s">
        <v>163</v>
      </c>
    </row>
    <row r="11" spans="1:14" ht="21.75" customHeight="1">
      <c r="A11" s="20"/>
      <c r="B11" s="1" t="s">
        <v>76</v>
      </c>
      <c r="C11" s="131">
        <f>SUM((F11+(G11*2)+(H11*3))*3)</f>
        <v>0</v>
      </c>
      <c r="D11" s="1"/>
      <c r="E11" s="11">
        <v>0</v>
      </c>
      <c r="F11" s="11"/>
      <c r="G11" s="11"/>
      <c r="H11" s="11"/>
      <c r="I11" s="10"/>
      <c r="J11" s="11"/>
      <c r="L11" s="151">
        <f>SUM(J11*9)</f>
        <v>0</v>
      </c>
      <c r="M11" s="123"/>
      <c r="N11" s="18" t="s">
        <v>164</v>
      </c>
    </row>
    <row r="12" spans="1:14" ht="21.75" customHeight="1">
      <c r="A12" s="20"/>
      <c r="B12" s="1" t="s">
        <v>2</v>
      </c>
      <c r="C12" s="131">
        <f>SUM((F12+(G12*2)+(H12*3))*3)</f>
        <v>0</v>
      </c>
      <c r="D12" s="1"/>
      <c r="E12" s="11">
        <v>0</v>
      </c>
      <c r="F12" s="11"/>
      <c r="G12" s="11"/>
      <c r="H12" s="11"/>
      <c r="I12" s="10"/>
      <c r="J12" s="11"/>
      <c r="L12" s="151">
        <f>SUM(J12*9)</f>
        <v>0</v>
      </c>
      <c r="M12" s="123"/>
      <c r="N12" s="18" t="s">
        <v>171</v>
      </c>
    </row>
    <row r="13" spans="1:14" ht="21.75" customHeight="1">
      <c r="A13" s="20"/>
      <c r="B13" s="1" t="s">
        <v>3</v>
      </c>
      <c r="C13" s="131">
        <f>SUM((F13+(G13*2)+(H13*3))*3)</f>
        <v>0</v>
      </c>
      <c r="D13" s="1"/>
      <c r="E13" s="11">
        <v>0</v>
      </c>
      <c r="F13" s="11"/>
      <c r="G13" s="11"/>
      <c r="H13" s="11"/>
      <c r="I13" s="10"/>
      <c r="J13" s="11"/>
      <c r="L13" s="151">
        <f>SUM(J13*9)</f>
        <v>0</v>
      </c>
      <c r="M13" s="123"/>
      <c r="N13" s="18" t="s">
        <v>172</v>
      </c>
    </row>
    <row r="14" spans="1:14" ht="21.75" customHeight="1">
      <c r="A14" s="20"/>
      <c r="B14" s="1" t="s">
        <v>197</v>
      </c>
      <c r="C14" s="131">
        <f>SUM((F14+(G14*2)+(H14*3))*3)</f>
        <v>0</v>
      </c>
      <c r="D14" s="1"/>
      <c r="E14" s="11">
        <v>0</v>
      </c>
      <c r="F14" s="11"/>
      <c r="G14" s="11"/>
      <c r="H14" s="11"/>
      <c r="I14" s="10"/>
      <c r="J14" s="11"/>
      <c r="L14" s="151">
        <f>SUM(J14*9)</f>
        <v>0</v>
      </c>
      <c r="M14" s="123"/>
      <c r="N14" s="18" t="s">
        <v>166</v>
      </c>
    </row>
    <row r="15" spans="1:14" ht="21.75" customHeight="1">
      <c r="A15" s="20"/>
      <c r="B15" s="1" t="s">
        <v>198</v>
      </c>
      <c r="C15" s="131">
        <f>SUM((F15+(G15*2)+(H15*3))*3)</f>
        <v>0</v>
      </c>
      <c r="D15" s="46"/>
      <c r="E15" s="11">
        <v>0</v>
      </c>
      <c r="F15" s="11"/>
      <c r="G15" s="11"/>
      <c r="H15" s="11"/>
      <c r="I15" s="10"/>
      <c r="J15" s="11"/>
      <c r="L15" s="151">
        <f>SUM(J15*9)</f>
        <v>0</v>
      </c>
      <c r="M15" s="123"/>
      <c r="N15" s="18" t="s">
        <v>158</v>
      </c>
    </row>
    <row r="16" spans="1:14" ht="33" customHeight="1">
      <c r="A16" s="20"/>
      <c r="B16" s="101" t="s">
        <v>199</v>
      </c>
      <c r="C16" s="131">
        <f>SUM((F16+(G16*2)+(H16*3))*3)</f>
        <v>0</v>
      </c>
      <c r="D16" s="46"/>
      <c r="E16" s="11">
        <v>0</v>
      </c>
      <c r="F16" s="11"/>
      <c r="G16" s="11"/>
      <c r="H16" s="11"/>
      <c r="I16" s="10"/>
      <c r="J16" s="11"/>
      <c r="L16" s="151">
        <f>SUM(J16*9)</f>
        <v>0</v>
      </c>
      <c r="M16" s="123"/>
      <c r="N16" s="18" t="s">
        <v>167</v>
      </c>
    </row>
    <row r="17" spans="1:14" ht="21.75" customHeight="1">
      <c r="A17" s="20"/>
      <c r="B17" s="46" t="s">
        <v>80</v>
      </c>
      <c r="C17" s="131">
        <f>SUM((F17+(G17*2)+(H17*3))*3)</f>
        <v>0</v>
      </c>
      <c r="D17" s="46"/>
      <c r="E17" s="11">
        <v>0</v>
      </c>
      <c r="F17" s="11"/>
      <c r="G17" s="11"/>
      <c r="H17" s="11"/>
      <c r="I17" s="10"/>
      <c r="J17" s="11"/>
      <c r="L17" s="151">
        <f>SUM(J17*9)</f>
        <v>0</v>
      </c>
      <c r="M17" s="123"/>
      <c r="N17" s="17" t="s">
        <v>159</v>
      </c>
    </row>
    <row r="18" spans="1:14" ht="35.25" customHeight="1">
      <c r="A18" s="20"/>
      <c r="B18" s="101" t="s">
        <v>200</v>
      </c>
      <c r="C18" s="131">
        <f>SUM((F18+(G18*2)+(H18*3))*3)</f>
        <v>0</v>
      </c>
      <c r="D18" s="1"/>
      <c r="E18" s="11">
        <v>0</v>
      </c>
      <c r="F18" s="11"/>
      <c r="G18" s="11"/>
      <c r="H18" s="11"/>
      <c r="I18" s="10"/>
      <c r="J18" s="11"/>
      <c r="L18" s="151">
        <f>SUM(J18*9)</f>
        <v>0</v>
      </c>
      <c r="M18" s="123"/>
      <c r="N18" s="18" t="s">
        <v>156</v>
      </c>
    </row>
    <row r="19" spans="1:14" ht="21.75" customHeight="1">
      <c r="A19" s="20"/>
      <c r="B19" s="1" t="s">
        <v>234</v>
      </c>
      <c r="C19" s="131">
        <f>SUM((F19+(G19*2)+(H19*3))*3)</f>
        <v>0</v>
      </c>
      <c r="D19" s="1"/>
      <c r="E19" s="11">
        <v>0</v>
      </c>
      <c r="F19" s="11"/>
      <c r="G19" s="11"/>
      <c r="H19" s="11"/>
      <c r="I19" s="10"/>
      <c r="J19" s="11"/>
      <c r="L19" s="151">
        <f>SUM(J19*9)</f>
        <v>0</v>
      </c>
      <c r="M19" s="123"/>
      <c r="N19" s="18" t="s">
        <v>152</v>
      </c>
    </row>
    <row r="20" spans="1:14" ht="33.75" customHeight="1">
      <c r="A20" s="20"/>
      <c r="B20" s="30" t="s">
        <v>147</v>
      </c>
      <c r="C20" s="131">
        <f>SUM((F20+(G20*2)+(H20*3))*3)</f>
        <v>0</v>
      </c>
      <c r="D20" s="30"/>
      <c r="E20" s="11">
        <v>0</v>
      </c>
      <c r="F20" s="11"/>
      <c r="G20" s="11"/>
      <c r="H20" s="11"/>
      <c r="I20" s="10"/>
      <c r="J20" s="11"/>
      <c r="L20" s="151">
        <f>SUM(J20*9)</f>
        <v>0</v>
      </c>
      <c r="M20" s="123"/>
      <c r="N20" s="18" t="s">
        <v>155</v>
      </c>
    </row>
    <row r="21" spans="1:14" ht="21.75" customHeight="1">
      <c r="A21" s="20"/>
      <c r="B21" s="30" t="s">
        <v>63</v>
      </c>
      <c r="C21" s="131">
        <f>SUM((F21+(G21*2)+(H21*3))*3)</f>
        <v>0</v>
      </c>
      <c r="D21" s="30"/>
      <c r="E21" s="11">
        <v>0</v>
      </c>
      <c r="F21" s="11"/>
      <c r="G21" s="11"/>
      <c r="H21" s="11"/>
      <c r="I21" s="10"/>
      <c r="J21" s="11"/>
      <c r="L21" s="151">
        <f>SUM(J21*9)</f>
        <v>0</v>
      </c>
      <c r="M21" s="123"/>
      <c r="N21" s="18" t="s">
        <v>151</v>
      </c>
    </row>
    <row r="22" spans="1:14" ht="21.75" customHeight="1">
      <c r="A22" s="20"/>
      <c r="B22" s="1" t="s">
        <v>14</v>
      </c>
      <c r="C22" s="131">
        <f>SUM((F22+(G22*2)+(H22*3))*3)</f>
        <v>0</v>
      </c>
      <c r="D22" s="1"/>
      <c r="E22" s="11">
        <v>0</v>
      </c>
      <c r="F22" s="11"/>
      <c r="G22" s="11"/>
      <c r="H22" s="11"/>
      <c r="I22" s="10"/>
      <c r="J22" s="11"/>
      <c r="L22" s="151">
        <f>SUM(J22*9)</f>
        <v>0</v>
      </c>
      <c r="M22" s="123"/>
      <c r="N22" s="18" t="s">
        <v>157</v>
      </c>
    </row>
    <row r="23" spans="1:14" ht="21.75" customHeight="1">
      <c r="A23" s="20"/>
      <c r="B23" s="1" t="s">
        <v>10</v>
      </c>
      <c r="C23" s="131">
        <f>SUM((F23+(G23*2)+(H23*3))*3)</f>
        <v>0</v>
      </c>
      <c r="D23" s="1"/>
      <c r="E23" s="11">
        <v>0</v>
      </c>
      <c r="F23" s="11"/>
      <c r="G23" s="11"/>
      <c r="H23" s="11"/>
      <c r="I23" s="10"/>
      <c r="J23" s="11"/>
      <c r="L23" s="151">
        <f>SUM(J23*9)</f>
        <v>0</v>
      </c>
      <c r="M23" s="123"/>
      <c r="N23" s="18" t="s">
        <v>150</v>
      </c>
    </row>
    <row r="24" spans="1:14" ht="21.75" customHeight="1">
      <c r="A24" s="20"/>
      <c r="B24" s="1" t="s">
        <v>4</v>
      </c>
      <c r="C24" s="131">
        <f>SUM((F24+(G24*2)+(H24*3))*3)</f>
        <v>0</v>
      </c>
      <c r="D24" s="1"/>
      <c r="E24" s="11">
        <v>0</v>
      </c>
      <c r="F24" s="11"/>
      <c r="G24" s="11"/>
      <c r="H24" s="11"/>
      <c r="I24" s="10"/>
      <c r="J24" s="11"/>
      <c r="L24" s="151">
        <f>SUM(J24*9)</f>
        <v>0</v>
      </c>
      <c r="M24" s="123"/>
      <c r="N24" s="18" t="s">
        <v>152</v>
      </c>
    </row>
    <row r="25" spans="1:14" ht="21.75" customHeight="1">
      <c r="A25" s="20"/>
      <c r="B25" s="1" t="s">
        <v>6</v>
      </c>
      <c r="C25" s="131">
        <f>SUM((F25+(G25*2)+(H25*3))*3)</f>
        <v>0</v>
      </c>
      <c r="D25" s="1"/>
      <c r="E25" s="11">
        <v>0</v>
      </c>
      <c r="F25" s="11"/>
      <c r="G25" s="11"/>
      <c r="H25" s="11"/>
      <c r="I25" s="10"/>
      <c r="J25" s="11"/>
      <c r="L25" s="151">
        <f>SUM(J25*9)</f>
        <v>0</v>
      </c>
      <c r="M25" s="123"/>
      <c r="N25" s="18" t="s">
        <v>173</v>
      </c>
    </row>
    <row r="26" spans="1:14" ht="21.75" customHeight="1">
      <c r="A26" s="20"/>
      <c r="B26" s="1" t="s">
        <v>7</v>
      </c>
      <c r="C26" s="131">
        <f>SUM((F26+(G26*2)+(H26*3))*3)</f>
        <v>0</v>
      </c>
      <c r="D26" s="1"/>
      <c r="E26" s="11">
        <v>0</v>
      </c>
      <c r="F26" s="11"/>
      <c r="G26" s="11"/>
      <c r="H26" s="11"/>
      <c r="I26" s="10"/>
      <c r="J26" s="11"/>
      <c r="L26" s="151">
        <f>SUM(J26*9)</f>
        <v>0</v>
      </c>
      <c r="M26" s="123"/>
      <c r="N26" s="18" t="s">
        <v>173</v>
      </c>
    </row>
    <row r="27" spans="1:14" ht="21.75" customHeight="1" thickBot="1">
      <c r="A27" s="20"/>
      <c r="B27" s="1" t="s">
        <v>85</v>
      </c>
      <c r="C27" s="169">
        <f>SUM((F27+(G27*2)+(H27*3))*3)</f>
        <v>0</v>
      </c>
      <c r="D27" s="1"/>
      <c r="E27" s="80">
        <v>0</v>
      </c>
      <c r="F27" s="80"/>
      <c r="G27" s="80"/>
      <c r="H27" s="80"/>
      <c r="I27" s="10"/>
      <c r="J27" s="80"/>
      <c r="L27" s="151">
        <f>SUM(J27*9)</f>
        <v>0</v>
      </c>
      <c r="M27" s="123"/>
      <c r="N27" s="18" t="s">
        <v>152</v>
      </c>
    </row>
    <row r="28" spans="1:13" ht="21.75" customHeight="1" thickTop="1" thickBot="1">
      <c r="A28" s="20"/>
      <c r="B28" s="81" t="s">
        <v>35</v>
      </c>
      <c r="C28" s="181">
        <f>SUM(I28/M28)</f>
        <v>0</v>
      </c>
      <c r="D28" s="124"/>
      <c r="E28" s="125">
        <f>SUM(E4:E27)</f>
        <v>0</v>
      </c>
      <c r="F28" s="125">
        <f>SUM(F4:F27)</f>
        <v>0</v>
      </c>
      <c r="G28" s="125">
        <f>SUM(G4:G27)</f>
        <v>0</v>
      </c>
      <c r="H28" s="125">
        <f>SUM(H4:H27)</f>
        <v>0</v>
      </c>
      <c r="I28" s="126">
        <f>SUM(C4:C27)</f>
        <v>0</v>
      </c>
      <c r="J28" s="127"/>
      <c r="K28" s="128"/>
      <c r="L28" s="129">
        <f>SUM(L4:L27)</f>
        <v>0</v>
      </c>
      <c r="M28" s="129">
        <f>SUM((160-L28)/100)</f>
        <v>1.6</v>
      </c>
    </row>
  </sheetData>
  <conditionalFormatting sqref="C28">
    <cfRule type="colorScale" priority="2">
      <colorScale>
        <cfvo type="percentile" val="0"/>
        <cfvo type="num" val="35"/>
        <cfvo type="num" val="73"/>
        <color rgb="FFFF0000"/>
        <color rgb="FFFFC000"/>
        <color rgb="FF92D050"/>
      </colorScale>
    </cfRule>
  </conditionalFormatting>
  <conditionalFormatting sqref="E2">
    <cfRule type="colorScale" priority="1">
      <colorScale>
        <cfvo type="percentile" val="10"/>
        <cfvo type="num" val="35"/>
        <cfvo type="num" val="73"/>
        <color rgb="FFFF0000"/>
        <color rgb="FFFFC000"/>
        <color rgb="FF92D050"/>
      </colorScale>
    </cfRule>
  </conditionalFormatting>
  <pageMargins left="0.25" right="0.25" top="0.75" bottom="0.75" header="0.3" footer="0.3"/>
  <pageSetup paperSize="9" scale="40" fitToHeight="0" orientation="portrait"/>
  <headerFooter scaleWithDoc="1" alignWithMargins="0" differentFirst="0" differentOddEven="0"/>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59999389629810485"/>
  </sheetPr>
  <dimension ref="A1:N25"/>
  <sheetViews>
    <sheetView showGridLines="0" showRowColHeaders="0" zoomScale="80" view="normal" workbookViewId="0">
      <selection pane="topLeft" activeCell="C25" sqref="C25"/>
    </sheetView>
  </sheetViews>
  <sheetFormatPr defaultRowHeight="15"/>
  <cols>
    <col min="1" max="1" width="4.41796875" customWidth="1"/>
    <col min="2" max="2" width="66.7109375" customWidth="1"/>
    <col min="3" max="3" width="7.140625" style="48" customWidth="1"/>
    <col min="4" max="4" width="3.140625" customWidth="1"/>
    <col min="5" max="10" width="7.140625" customWidth="1"/>
    <col min="14" max="14" width="90.5703125" style="40" customWidth="1"/>
  </cols>
  <sheetData>
    <row r="1" spans="2:10" ht="25.5" customHeight="1" thickBot="1">
      <c r="B1" s="106" t="s">
        <v>45</v>
      </c>
      <c r="C1" s="108"/>
      <c r="D1" s="109"/>
      <c r="E1" s="110"/>
      <c r="F1" s="110"/>
      <c r="G1" s="110"/>
      <c r="H1" s="110"/>
      <c r="I1" s="110"/>
      <c r="J1" s="110"/>
    </row>
    <row r="2" spans="2:6" ht="21.75" customHeight="1" thickBot="1">
      <c r="B2" s="39" t="s">
        <v>59</v>
      </c>
      <c r="D2" s="39"/>
      <c r="E2" s="34">
        <f>+SUM(C25)</f>
        <v>0</v>
      </c>
      <c r="F2" s="9"/>
    </row>
    <row r="3" ht="16.5" customHeight="1"/>
    <row r="4" spans="1:14" ht="141">
      <c r="A4" s="23"/>
      <c r="B4" s="148" t="s">
        <v>113</v>
      </c>
      <c r="C4" s="47" t="s">
        <v>84</v>
      </c>
      <c r="D4" s="9"/>
      <c r="E4" s="47" t="s">
        <v>11</v>
      </c>
      <c r="F4" s="47" t="s">
        <v>31</v>
      </c>
      <c r="G4" s="47" t="s">
        <v>32</v>
      </c>
      <c r="H4" s="47" t="s">
        <v>33</v>
      </c>
      <c r="I4" s="16"/>
      <c r="J4" s="49" t="s">
        <v>145</v>
      </c>
      <c r="L4" s="16"/>
      <c r="N4" s="148" t="s">
        <v>148</v>
      </c>
    </row>
    <row r="5" spans="1:14" ht="30.75" customHeight="1">
      <c r="A5" s="20"/>
      <c r="B5" s="101" t="s">
        <v>201</v>
      </c>
      <c r="C5" s="131">
        <f>SUM((F5+(G5*2)+(H5*3))*1)</f>
        <v>0</v>
      </c>
      <c r="D5" s="1"/>
      <c r="E5" s="11">
        <v>0</v>
      </c>
      <c r="F5" s="11"/>
      <c r="G5" s="11"/>
      <c r="H5" s="11"/>
      <c r="I5" s="10"/>
      <c r="J5" s="11"/>
      <c r="L5" s="151">
        <f>SUM(J5*3)</f>
        <v>0</v>
      </c>
      <c r="M5" s="123"/>
      <c r="N5" s="18" t="s">
        <v>160</v>
      </c>
    </row>
    <row r="6" spans="1:14" ht="21.75" customHeight="1">
      <c r="A6" s="20"/>
      <c r="B6" s="1" t="s">
        <v>202</v>
      </c>
      <c r="C6" s="131">
        <f>SUM((F6+(G6*2)+(H6*3))*1)</f>
        <v>0</v>
      </c>
      <c r="D6" s="1"/>
      <c r="E6" s="11">
        <v>0</v>
      </c>
      <c r="F6" s="11"/>
      <c r="G6" s="11"/>
      <c r="H6" s="11"/>
      <c r="I6" s="10"/>
      <c r="J6" s="11"/>
      <c r="L6" s="151">
        <f>SUM(J6*3)</f>
        <v>0</v>
      </c>
      <c r="M6" s="123"/>
      <c r="N6" s="18" t="s">
        <v>161</v>
      </c>
    </row>
    <row r="7" spans="1:14" ht="21.75" customHeight="1">
      <c r="A7" s="20"/>
      <c r="B7" s="1" t="s">
        <v>8</v>
      </c>
      <c r="C7" s="131">
        <f>SUM((F7+(G7*2)+(H7*3))*1)</f>
        <v>0</v>
      </c>
      <c r="D7" s="1"/>
      <c r="E7" s="11">
        <v>0</v>
      </c>
      <c r="F7" s="11"/>
      <c r="G7" s="11"/>
      <c r="H7" s="11"/>
      <c r="I7" s="10"/>
      <c r="J7" s="11"/>
      <c r="L7" s="151">
        <f>SUM(J7*3)</f>
        <v>0</v>
      </c>
      <c r="M7" s="123"/>
      <c r="N7" s="18" t="s">
        <v>149</v>
      </c>
    </row>
    <row r="8" spans="1:14" ht="21.75" customHeight="1">
      <c r="A8" s="20"/>
      <c r="B8" s="1" t="s">
        <v>86</v>
      </c>
      <c r="C8" s="131">
        <f>SUM((F8+(G8*2)+(H8*3))*1)</f>
        <v>0</v>
      </c>
      <c r="D8" s="1"/>
      <c r="E8" s="11">
        <v>0</v>
      </c>
      <c r="F8" s="11"/>
      <c r="G8" s="11"/>
      <c r="H8" s="11"/>
      <c r="I8" s="10"/>
      <c r="J8" s="11"/>
      <c r="L8" s="151">
        <f>SUM(J8*3)</f>
        <v>0</v>
      </c>
      <c r="M8" s="123"/>
      <c r="N8" s="18" t="s">
        <v>162</v>
      </c>
    </row>
    <row r="9" spans="1:14" ht="21.75" customHeight="1">
      <c r="A9" s="20"/>
      <c r="B9" s="1" t="s">
        <v>77</v>
      </c>
      <c r="C9" s="131">
        <f>SUM((F9+(G9*2)+(H9*3))*1)</f>
        <v>0</v>
      </c>
      <c r="D9" s="1"/>
      <c r="E9" s="11">
        <v>0</v>
      </c>
      <c r="F9" s="11"/>
      <c r="G9" s="11"/>
      <c r="H9" s="11"/>
      <c r="I9" s="10"/>
      <c r="J9" s="11"/>
      <c r="L9" s="151">
        <f>SUM(J9*3)</f>
        <v>0</v>
      </c>
      <c r="M9" s="123"/>
      <c r="N9" s="18" t="s">
        <v>162</v>
      </c>
    </row>
    <row r="10" spans="1:14" ht="21.75" customHeight="1">
      <c r="A10" s="20"/>
      <c r="B10" s="30" t="s">
        <v>87</v>
      </c>
      <c r="C10" s="131">
        <f>SUM((F10+(G10*2)+(H10*3))*1)</f>
        <v>0</v>
      </c>
      <c r="D10" s="30"/>
      <c r="E10" s="11">
        <v>0</v>
      </c>
      <c r="F10" s="11"/>
      <c r="G10" s="11"/>
      <c r="H10" s="11"/>
      <c r="I10" s="10"/>
      <c r="J10" s="11"/>
      <c r="L10" s="151">
        <f>SUM(J10*3)</f>
        <v>0</v>
      </c>
      <c r="M10" s="123"/>
      <c r="N10" s="18" t="s">
        <v>162</v>
      </c>
    </row>
    <row r="11" spans="1:14" ht="21.75" customHeight="1">
      <c r="A11" s="20"/>
      <c r="B11" s="1" t="s">
        <v>9</v>
      </c>
      <c r="C11" s="131">
        <f>SUM((F11+(G11*2)+(H11*3))*1)</f>
        <v>0</v>
      </c>
      <c r="D11" s="1"/>
      <c r="E11" s="11">
        <v>0</v>
      </c>
      <c r="F11" s="11"/>
      <c r="G11" s="11"/>
      <c r="H11" s="11"/>
      <c r="I11" s="10"/>
      <c r="J11" s="11"/>
      <c r="L11" s="151">
        <f>SUM(J11*3)</f>
        <v>0</v>
      </c>
      <c r="M11" s="123"/>
      <c r="N11" s="18" t="s">
        <v>168</v>
      </c>
    </row>
    <row r="12" spans="1:14" ht="21.75" customHeight="1">
      <c r="A12" s="20"/>
      <c r="B12" s="1" t="s">
        <v>192</v>
      </c>
      <c r="C12" s="131">
        <f>SUM((F12+(G12*2)+(H12*3))*1)</f>
        <v>0</v>
      </c>
      <c r="D12" s="1"/>
      <c r="E12" s="11">
        <v>0</v>
      </c>
      <c r="F12" s="11"/>
      <c r="G12" s="11"/>
      <c r="H12" s="11"/>
      <c r="I12" s="10"/>
      <c r="J12" s="11"/>
      <c r="L12" s="151">
        <f>SUM(J12*3)</f>
        <v>0</v>
      </c>
      <c r="M12" s="123"/>
      <c r="N12" s="18" t="s">
        <v>163</v>
      </c>
    </row>
    <row r="13" spans="1:14" ht="21.75" customHeight="1">
      <c r="A13" s="20"/>
      <c r="B13" s="1" t="s">
        <v>76</v>
      </c>
      <c r="C13" s="131">
        <f>SUM((F13+(G13*2)+(H13*3))*1)</f>
        <v>0</v>
      </c>
      <c r="D13" s="1"/>
      <c r="E13" s="11">
        <v>0</v>
      </c>
      <c r="F13" s="11"/>
      <c r="G13" s="11"/>
      <c r="H13" s="11"/>
      <c r="I13" s="10"/>
      <c r="J13" s="11"/>
      <c r="L13" s="151">
        <f>SUM(J13*3)</f>
        <v>0</v>
      </c>
      <c r="M13" s="123"/>
      <c r="N13" s="18" t="s">
        <v>164</v>
      </c>
    </row>
    <row r="14" spans="1:14" ht="21.75" customHeight="1">
      <c r="A14" s="20"/>
      <c r="B14" s="1" t="s">
        <v>2</v>
      </c>
      <c r="C14" s="131">
        <f>SUM((F14+(G14*2)+(H14*3))*1)</f>
        <v>0</v>
      </c>
      <c r="D14" s="1"/>
      <c r="E14" s="11">
        <v>0</v>
      </c>
      <c r="F14" s="11"/>
      <c r="G14" s="11"/>
      <c r="H14" s="11"/>
      <c r="I14" s="10"/>
      <c r="J14" s="11"/>
      <c r="L14" s="151">
        <f>SUM(J14*3)</f>
        <v>0</v>
      </c>
      <c r="M14" s="123"/>
      <c r="N14" s="18" t="s">
        <v>165</v>
      </c>
    </row>
    <row r="15" spans="1:14" ht="21.75" customHeight="1">
      <c r="A15" s="20"/>
      <c r="B15" s="1" t="s">
        <v>3</v>
      </c>
      <c r="C15" s="131">
        <f>SUM((F15+(G15*2)+(H15*3))*1)</f>
        <v>0</v>
      </c>
      <c r="D15" s="1"/>
      <c r="E15" s="11">
        <v>0</v>
      </c>
      <c r="F15" s="11"/>
      <c r="G15" s="11"/>
      <c r="H15" s="11"/>
      <c r="I15" s="10"/>
      <c r="J15" s="11"/>
      <c r="L15" s="151">
        <f>SUM(J15*3)</f>
        <v>0</v>
      </c>
      <c r="M15" s="123"/>
      <c r="N15" s="18" t="s">
        <v>153</v>
      </c>
    </row>
    <row r="16" spans="1:14" ht="21.75" customHeight="1">
      <c r="A16" s="20"/>
      <c r="B16" s="1" t="s">
        <v>128</v>
      </c>
      <c r="C16" s="131">
        <f>SUM((F16+(G16*2)+(H16*3))*1)</f>
        <v>0</v>
      </c>
      <c r="D16" s="1"/>
      <c r="E16" s="11">
        <v>0</v>
      </c>
      <c r="F16" s="11"/>
      <c r="G16" s="11"/>
      <c r="H16" s="11"/>
      <c r="I16" s="10"/>
      <c r="J16" s="11"/>
      <c r="L16" s="151">
        <f>SUM(J16*3)</f>
        <v>0</v>
      </c>
      <c r="M16" s="123"/>
      <c r="N16" s="18" t="s">
        <v>166</v>
      </c>
    </row>
    <row r="17" spans="1:14" ht="21.75" customHeight="1">
      <c r="A17" s="20"/>
      <c r="B17" s="46" t="s">
        <v>5</v>
      </c>
      <c r="C17" s="131">
        <f>SUM((F17+(G17*2)+(H17*3))*1)</f>
        <v>0</v>
      </c>
      <c r="D17" s="46"/>
      <c r="E17" s="11">
        <v>0</v>
      </c>
      <c r="F17" s="11"/>
      <c r="G17" s="11"/>
      <c r="H17" s="11"/>
      <c r="I17" s="10"/>
      <c r="J17" s="11"/>
      <c r="L17" s="151">
        <f>SUM(J17*3)</f>
        <v>0</v>
      </c>
      <c r="M17" s="123"/>
      <c r="N17" s="18" t="s">
        <v>169</v>
      </c>
    </row>
    <row r="18" spans="1:14" ht="21.75" customHeight="1">
      <c r="A18" s="20"/>
      <c r="B18" s="1" t="s">
        <v>78</v>
      </c>
      <c r="C18" s="131">
        <f>SUM((F18+(G18*2)+(H18*3))*1)</f>
        <v>0</v>
      </c>
      <c r="D18" s="1"/>
      <c r="E18" s="11">
        <v>0</v>
      </c>
      <c r="F18" s="11"/>
      <c r="G18" s="11"/>
      <c r="H18" s="11"/>
      <c r="I18" s="10"/>
      <c r="J18" s="11"/>
      <c r="L18" s="151">
        <f>SUM(J18*3)</f>
        <v>0</v>
      </c>
      <c r="M18" s="123"/>
      <c r="N18" s="18" t="s">
        <v>156</v>
      </c>
    </row>
    <row r="19" spans="1:14" ht="21.75" customHeight="1">
      <c r="A19" s="20"/>
      <c r="B19" s="1" t="s">
        <v>234</v>
      </c>
      <c r="C19" s="131">
        <f>SUM((F19+(G19*2)+(H19*3))*1)</f>
        <v>0</v>
      </c>
      <c r="D19" s="1"/>
      <c r="E19" s="11">
        <v>0</v>
      </c>
      <c r="F19" s="11"/>
      <c r="G19" s="11"/>
      <c r="H19" s="11"/>
      <c r="I19" s="10"/>
      <c r="J19" s="11"/>
      <c r="L19" s="151">
        <f>SUM(J19*3)</f>
        <v>0</v>
      </c>
      <c r="M19" s="123"/>
      <c r="N19" s="18" t="s">
        <v>152</v>
      </c>
    </row>
    <row r="20" spans="1:14" ht="33.75" customHeight="1">
      <c r="A20" s="20"/>
      <c r="B20" s="30" t="s">
        <v>62</v>
      </c>
      <c r="C20" s="131">
        <f>SUM((F20+(G20*2)+(H20*3))*1)</f>
        <v>0</v>
      </c>
      <c r="D20" s="30"/>
      <c r="E20" s="11">
        <v>0</v>
      </c>
      <c r="F20" s="11"/>
      <c r="G20" s="11"/>
      <c r="H20" s="11"/>
      <c r="I20" s="10"/>
      <c r="J20" s="11"/>
      <c r="L20" s="151">
        <f>SUM(J20*3)</f>
        <v>0</v>
      </c>
      <c r="M20" s="123"/>
      <c r="N20" s="18" t="s">
        <v>155</v>
      </c>
    </row>
    <row r="21" spans="1:14" ht="21.75" customHeight="1">
      <c r="A21" s="20"/>
      <c r="B21" s="30" t="s">
        <v>63</v>
      </c>
      <c r="C21" s="131">
        <f>SUM((F21+(G21*2)+(H21*3))*1)</f>
        <v>0</v>
      </c>
      <c r="D21" s="30"/>
      <c r="E21" s="11">
        <v>0</v>
      </c>
      <c r="F21" s="11"/>
      <c r="G21" s="11"/>
      <c r="H21" s="11"/>
      <c r="I21" s="10"/>
      <c r="J21" s="11"/>
      <c r="L21" s="151">
        <f>SUM(J21*3)</f>
        <v>0</v>
      </c>
      <c r="M21" s="123"/>
      <c r="N21" s="18" t="s">
        <v>151</v>
      </c>
    </row>
    <row r="22" spans="1:14" ht="21.75" customHeight="1">
      <c r="A22" s="20"/>
      <c r="B22" s="1" t="s">
        <v>7</v>
      </c>
      <c r="C22" s="131">
        <f>SUM((F22+(G22*2)+(H22*3))*1)</f>
        <v>0</v>
      </c>
      <c r="D22" s="1"/>
      <c r="E22" s="11">
        <v>0</v>
      </c>
      <c r="F22" s="11"/>
      <c r="G22" s="11"/>
      <c r="H22" s="11"/>
      <c r="I22" s="10"/>
      <c r="J22" s="11"/>
      <c r="L22" s="151">
        <f>SUM(J22*3)</f>
        <v>0</v>
      </c>
      <c r="M22" s="123"/>
      <c r="N22" s="18" t="s">
        <v>154</v>
      </c>
    </row>
    <row r="23" spans="1:14" ht="21.75" customHeight="1">
      <c r="A23" s="20"/>
      <c r="B23" s="1" t="s">
        <v>85</v>
      </c>
      <c r="C23" s="131">
        <f>SUM((F23+(G23*2)+(H23*3))*1)</f>
        <v>0</v>
      </c>
      <c r="D23" s="1"/>
      <c r="E23" s="11">
        <v>0</v>
      </c>
      <c r="F23" s="11"/>
      <c r="G23" s="11"/>
      <c r="H23" s="11"/>
      <c r="I23" s="10"/>
      <c r="J23" s="11"/>
      <c r="L23" s="151">
        <f>SUM(J23*3)</f>
        <v>0</v>
      </c>
      <c r="M23" s="123"/>
      <c r="N23" s="18" t="s">
        <v>152</v>
      </c>
    </row>
    <row r="24" spans="1:14" ht="21.75" customHeight="1" thickBot="1">
      <c r="A24" s="20"/>
      <c r="B24" s="46" t="s">
        <v>189</v>
      </c>
      <c r="C24" s="169">
        <f>SUM((F24+(G24*2)+(H24*3))*1)</f>
        <v>0</v>
      </c>
      <c r="D24" s="46"/>
      <c r="E24" s="80">
        <v>0</v>
      </c>
      <c r="F24" s="80"/>
      <c r="G24" s="80"/>
      <c r="H24" s="80"/>
      <c r="I24" s="10"/>
      <c r="J24" s="80"/>
      <c r="L24" s="151">
        <f>SUM(J24*3)</f>
        <v>0</v>
      </c>
      <c r="M24" s="123"/>
      <c r="N24" s="40" t="s">
        <v>170</v>
      </c>
    </row>
    <row r="25" spans="1:13" ht="21.75" customHeight="1" thickTop="1" thickBot="1">
      <c r="A25" s="20"/>
      <c r="B25" s="81" t="s">
        <v>35</v>
      </c>
      <c r="C25" s="181">
        <f t="array" aca="true" ref="C25">SUM((C5:C24)/M25)</f>
        <v>0</v>
      </c>
      <c r="D25" s="124"/>
      <c r="E25" s="163">
        <f>SUM(E5:E24)</f>
        <v>0</v>
      </c>
      <c r="F25" s="163">
        <f>SUM(F5:F24)</f>
        <v>0</v>
      </c>
      <c r="G25" s="163">
        <f>SUM(G5:G24)</f>
        <v>0</v>
      </c>
      <c r="H25" s="163">
        <f>SUM(H5:H24)</f>
        <v>0</v>
      </c>
      <c r="I25" s="130">
        <f>SUM(C5:C24)</f>
        <v>0</v>
      </c>
      <c r="J25" s="127"/>
      <c r="K25" s="132"/>
      <c r="L25" s="151">
        <f>SUM(J25*3)</f>
        <v>0</v>
      </c>
      <c r="M25" s="129">
        <f>+SUM((138-L25)/100)</f>
        <v>1.38</v>
      </c>
    </row>
  </sheetData>
  <conditionalFormatting sqref="C25">
    <cfRule type="colorScale" priority="2">
      <colorScale>
        <cfvo type="percentile" val="0"/>
        <cfvo type="num" val="35"/>
        <cfvo type="num" val="73"/>
        <color rgb="FFFF0000"/>
        <color rgb="FFFFC000"/>
        <color rgb="FF92D050"/>
      </colorScale>
    </cfRule>
  </conditionalFormatting>
  <conditionalFormatting sqref="E2">
    <cfRule type="colorScale" priority="1">
      <colorScale>
        <cfvo type="percentile" val="0"/>
        <cfvo type="num" val="35"/>
        <cfvo type="num" val="73"/>
        <color rgb="FFFF0000"/>
        <color rgb="FFFFC000"/>
        <color rgb="FF92D050"/>
      </colorScale>
    </cfRule>
  </conditionalFormatting>
  <pageMargins left="0.7" right="0.7" top="0.75" bottom="0.75" header="0.3" footer="0.3"/>
  <pageSetup paperSize="9" orientation="portrait"/>
  <headerFooter scaleWithDoc="1" alignWithMargins="0" differentFirst="0" differentOddEven="0"/>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92D050"/>
  </sheetPr>
  <dimension ref="A1:N18"/>
  <sheetViews>
    <sheetView showGridLines="0" zoomScale="80" view="normal" workbookViewId="0">
      <selection pane="topLeft" activeCell="G24" sqref="G24"/>
    </sheetView>
  </sheetViews>
  <sheetFormatPr defaultRowHeight="15.75"/>
  <cols>
    <col min="1" max="1" width="4.41796875" customWidth="1"/>
    <col min="2" max="2" width="66.7109375" customWidth="1"/>
    <col min="3" max="3" width="7.140625" customWidth="1"/>
    <col min="4" max="4" width="3.27734375" customWidth="1"/>
    <col min="5" max="9" width="7.140625" customWidth="1"/>
    <col min="10" max="10" width="7.140625" style="17" customWidth="1"/>
    <col min="14" max="14" width="90.7109375" style="30" customWidth="1"/>
  </cols>
  <sheetData>
    <row r="1" spans="2:10" ht="25.5" customHeight="1" thickBot="1">
      <c r="B1" s="106" t="s">
        <v>45</v>
      </c>
      <c r="C1" s="110"/>
      <c r="D1" s="109"/>
      <c r="E1" s="110"/>
      <c r="F1" s="110"/>
      <c r="G1" s="110"/>
      <c r="H1" s="110"/>
      <c r="I1" s="110"/>
      <c r="J1" s="112"/>
    </row>
    <row r="2" spans="2:6" ht="21.75" customHeight="1" thickBot="1">
      <c r="B2" s="39" t="s">
        <v>58</v>
      </c>
      <c r="D2" s="39"/>
      <c r="E2" s="34">
        <f>+SUM(C18)</f>
        <v>0</v>
      </c>
      <c r="F2" s="21"/>
    </row>
    <row r="3" ht="16.5" customHeight="1"/>
    <row r="4" spans="1:14" ht="141">
      <c r="A4" s="23"/>
      <c r="B4" s="148" t="s">
        <v>1</v>
      </c>
      <c r="C4" s="47" t="s">
        <v>84</v>
      </c>
      <c r="D4" s="14"/>
      <c r="E4" s="47" t="s">
        <v>11</v>
      </c>
      <c r="F4" s="47" t="s">
        <v>31</v>
      </c>
      <c r="G4" s="47" t="s">
        <v>32</v>
      </c>
      <c r="H4" s="47" t="s">
        <v>33</v>
      </c>
      <c r="I4" s="16"/>
      <c r="J4" s="47" t="s">
        <v>145</v>
      </c>
      <c r="L4" s="16"/>
      <c r="N4" s="148" t="s">
        <v>148</v>
      </c>
    </row>
    <row r="5" spans="1:14" s="40" customFormat="1" ht="39.75" customHeight="1">
      <c r="A5" s="10"/>
      <c r="B5" s="37" t="s">
        <v>30</v>
      </c>
      <c r="C5" s="131">
        <f>SUM((F5+(G5*2)+(H5*3))*3)</f>
        <v>0</v>
      </c>
      <c r="D5" s="37"/>
      <c r="E5" s="11">
        <v>0</v>
      </c>
      <c r="F5" s="11"/>
      <c r="G5" s="11"/>
      <c r="H5" s="11"/>
      <c r="I5" s="10"/>
      <c r="J5" s="70"/>
      <c r="L5" s="153">
        <f>SUM(J5*9)</f>
        <v>0</v>
      </c>
      <c r="M5" s="118"/>
      <c r="N5" s="71" t="s">
        <v>179</v>
      </c>
    </row>
    <row r="6" spans="1:14" s="40" customFormat="1" ht="38.25" customHeight="1">
      <c r="A6" s="10"/>
      <c r="B6" s="38" t="s">
        <v>19</v>
      </c>
      <c r="C6" s="131">
        <f>SUM((F6+(G6*2)+(H6*3))*3)</f>
        <v>0</v>
      </c>
      <c r="D6" s="38"/>
      <c r="E6" s="11">
        <v>0</v>
      </c>
      <c r="F6" s="11"/>
      <c r="G6" s="11"/>
      <c r="H6" s="11"/>
      <c r="I6" s="10"/>
      <c r="J6" s="70"/>
      <c r="L6" s="153">
        <f>SUM(J6*9)</f>
        <v>0</v>
      </c>
      <c r="M6" s="118"/>
      <c r="N6" s="71" t="s">
        <v>179</v>
      </c>
    </row>
    <row r="7" spans="1:14" s="40" customFormat="1" ht="38.25" customHeight="1">
      <c r="A7" s="10"/>
      <c r="B7" s="38" t="s">
        <v>21</v>
      </c>
      <c r="C7" s="131">
        <f>SUM((F7+(G7*2)+(H7*3))*3)</f>
        <v>0</v>
      </c>
      <c r="D7" s="38"/>
      <c r="E7" s="11">
        <v>0</v>
      </c>
      <c r="F7" s="11"/>
      <c r="G7" s="11"/>
      <c r="H7" s="11"/>
      <c r="I7" s="10"/>
      <c r="J7" s="70"/>
      <c r="L7" s="153">
        <f>SUM(J7*9)</f>
        <v>0</v>
      </c>
      <c r="M7" s="118"/>
      <c r="N7" s="71" t="s">
        <v>174</v>
      </c>
    </row>
    <row r="8" spans="1:14" s="40" customFormat="1" ht="32.25" customHeight="1">
      <c r="A8" s="10"/>
      <c r="B8" s="38" t="s">
        <v>22</v>
      </c>
      <c r="C8" s="131">
        <f>SUM((F8+(G8*2)+(H8*3))*3)</f>
        <v>0</v>
      </c>
      <c r="D8" s="38"/>
      <c r="E8" s="11">
        <v>0</v>
      </c>
      <c r="F8" s="11"/>
      <c r="G8" s="11"/>
      <c r="H8" s="11"/>
      <c r="I8" s="10"/>
      <c r="J8" s="70"/>
      <c r="L8" s="153">
        <f>SUM(J8*9)</f>
        <v>0</v>
      </c>
      <c r="M8" s="118"/>
      <c r="N8" s="71" t="s">
        <v>178</v>
      </c>
    </row>
    <row r="9" spans="1:14" s="40" customFormat="1" ht="46.5" customHeight="1">
      <c r="A9" s="10"/>
      <c r="B9" s="38" t="s">
        <v>23</v>
      </c>
      <c r="C9" s="131">
        <f>SUM((F9+(G9*2)+(H9*3))*3)</f>
        <v>0</v>
      </c>
      <c r="D9" s="38"/>
      <c r="E9" s="11">
        <v>0</v>
      </c>
      <c r="F9" s="11"/>
      <c r="G9" s="11"/>
      <c r="H9" s="11"/>
      <c r="I9" s="10"/>
      <c r="J9" s="70"/>
      <c r="L9" s="153">
        <f>SUM(J9*9)</f>
        <v>0</v>
      </c>
      <c r="M9" s="118"/>
      <c r="N9" s="98" t="s">
        <v>182</v>
      </c>
    </row>
    <row r="10" spans="1:14" s="40" customFormat="1" ht="21.75" customHeight="1">
      <c r="A10" s="10"/>
      <c r="B10" s="38" t="s">
        <v>24</v>
      </c>
      <c r="C10" s="131">
        <f>SUM((F10+(G10*2)+(H10*3))*3)</f>
        <v>0</v>
      </c>
      <c r="D10" s="38"/>
      <c r="E10" s="11">
        <v>0</v>
      </c>
      <c r="F10" s="11"/>
      <c r="G10" s="11"/>
      <c r="H10" s="11"/>
      <c r="I10" s="10"/>
      <c r="J10" s="70"/>
      <c r="L10" s="153">
        <f>SUM(J10*9)</f>
        <v>0</v>
      </c>
      <c r="M10" s="118"/>
      <c r="N10" s="98" t="s">
        <v>158</v>
      </c>
    </row>
    <row r="11" spans="1:14" s="40" customFormat="1" ht="54" customHeight="1">
      <c r="A11" s="10"/>
      <c r="B11" s="38" t="s">
        <v>25</v>
      </c>
      <c r="C11" s="131">
        <f>SUM((F11+(G11*2)+(H11*3))*3)</f>
        <v>0</v>
      </c>
      <c r="D11" s="38"/>
      <c r="E11" s="11">
        <v>0</v>
      </c>
      <c r="F11" s="11"/>
      <c r="G11" s="11"/>
      <c r="H11" s="11"/>
      <c r="I11" s="10"/>
      <c r="J11" s="70"/>
      <c r="L11" s="153">
        <f>SUM(J11*9)</f>
        <v>0</v>
      </c>
      <c r="M11" s="118"/>
      <c r="N11" s="71" t="s">
        <v>181</v>
      </c>
    </row>
    <row r="12" spans="1:14" s="40" customFormat="1" ht="35.25" customHeight="1">
      <c r="A12" s="10"/>
      <c r="B12" s="38" t="s">
        <v>20</v>
      </c>
      <c r="C12" s="131">
        <f>SUM((F12+(G12*2)+(H12*3))*3)</f>
        <v>0</v>
      </c>
      <c r="D12" s="38"/>
      <c r="E12" s="11">
        <v>0</v>
      </c>
      <c r="F12" s="11"/>
      <c r="G12" s="11"/>
      <c r="H12" s="11"/>
      <c r="I12" s="10"/>
      <c r="J12" s="70"/>
      <c r="L12" s="153">
        <f>SUM(J12*9)</f>
        <v>0</v>
      </c>
      <c r="M12" s="118"/>
      <c r="N12" s="30" t="s">
        <v>177</v>
      </c>
    </row>
    <row r="13" spans="1:14" s="40" customFormat="1" ht="32.25" customHeight="1">
      <c r="A13" s="10"/>
      <c r="B13" s="38" t="s">
        <v>26</v>
      </c>
      <c r="C13" s="131">
        <f>SUM((F13+(G13*2)+(H13*3))*3)</f>
        <v>0</v>
      </c>
      <c r="D13" s="38"/>
      <c r="E13" s="11">
        <v>0</v>
      </c>
      <c r="F13" s="11"/>
      <c r="G13" s="11"/>
      <c r="H13" s="11"/>
      <c r="I13" s="10"/>
      <c r="J13" s="70"/>
      <c r="L13" s="153">
        <f>SUM(J13*9)</f>
        <v>0</v>
      </c>
      <c r="M13" s="118"/>
      <c r="N13" s="99" t="s">
        <v>175</v>
      </c>
    </row>
    <row r="14" spans="1:14" s="40" customFormat="1" ht="37.5" customHeight="1">
      <c r="A14" s="10"/>
      <c r="B14" s="38" t="s">
        <v>27</v>
      </c>
      <c r="C14" s="131">
        <f>SUM((F14+(G14*2)+(H14*3))*3)</f>
        <v>0</v>
      </c>
      <c r="D14" s="38"/>
      <c r="E14" s="11">
        <v>0</v>
      </c>
      <c r="F14" s="11"/>
      <c r="G14" s="11"/>
      <c r="H14" s="11"/>
      <c r="I14" s="10"/>
      <c r="J14" s="70"/>
      <c r="L14" s="153">
        <f>SUM(J14*9)</f>
        <v>0</v>
      </c>
      <c r="M14" s="118"/>
      <c r="N14" s="99" t="s">
        <v>180</v>
      </c>
    </row>
    <row r="15" spans="1:14" s="40" customFormat="1" ht="21.75" customHeight="1">
      <c r="A15" s="10"/>
      <c r="B15" s="38" t="s">
        <v>28</v>
      </c>
      <c r="C15" s="131">
        <f>SUM((F15+(G15*2)+(H15*3))*3)</f>
        <v>0</v>
      </c>
      <c r="D15" s="38"/>
      <c r="E15" s="11">
        <v>0</v>
      </c>
      <c r="F15" s="11"/>
      <c r="G15" s="11"/>
      <c r="H15" s="11"/>
      <c r="I15" s="10"/>
      <c r="J15" s="70"/>
      <c r="L15" s="153">
        <f>SUM(J15*9)</f>
        <v>0</v>
      </c>
      <c r="M15" s="118"/>
      <c r="N15" s="99" t="s">
        <v>175</v>
      </c>
    </row>
    <row r="16" spans="1:14" s="40" customFormat="1" ht="46.5" customHeight="1">
      <c r="A16" s="10"/>
      <c r="B16" s="38" t="s">
        <v>79</v>
      </c>
      <c r="C16" s="131">
        <f>SUM((F16+(G16*2)+(H16*3))*3)</f>
        <v>0</v>
      </c>
      <c r="D16" s="38"/>
      <c r="E16" s="11">
        <v>0</v>
      </c>
      <c r="F16" s="11"/>
      <c r="G16" s="11"/>
      <c r="H16" s="11"/>
      <c r="I16" s="10"/>
      <c r="J16" s="70"/>
      <c r="L16" s="153">
        <f>SUM(J16*9)</f>
        <v>0</v>
      </c>
      <c r="M16" s="118"/>
      <c r="N16" s="99" t="s">
        <v>175</v>
      </c>
    </row>
    <row r="17" spans="1:14" s="40" customFormat="1" ht="46.5" customHeight="1" thickBot="1">
      <c r="A17" s="10"/>
      <c r="B17" s="33" t="s">
        <v>29</v>
      </c>
      <c r="C17" s="169">
        <f>SUM((F17+(G17*2)+(H17*3))*3)</f>
        <v>0</v>
      </c>
      <c r="D17" s="33"/>
      <c r="E17" s="80">
        <v>0</v>
      </c>
      <c r="F17" s="80"/>
      <c r="G17" s="80"/>
      <c r="H17" s="80"/>
      <c r="I17" s="10"/>
      <c r="J17" s="164"/>
      <c r="L17" s="153">
        <f>SUM(J17*9)</f>
        <v>0</v>
      </c>
      <c r="M17" s="118"/>
      <c r="N17" s="100" t="s">
        <v>176</v>
      </c>
    </row>
    <row r="18" spans="1:14" s="40" customFormat="1" ht="21.75" customHeight="1" thickTop="1" thickBot="1">
      <c r="A18" s="10"/>
      <c r="B18" s="81" t="s">
        <v>35</v>
      </c>
      <c r="C18" s="170">
        <f>+SUM(I18/M18)</f>
        <v>0</v>
      </c>
      <c r="D18" s="1"/>
      <c r="E18" s="165">
        <f>SUM(E5:E17)</f>
        <v>0</v>
      </c>
      <c r="F18" s="165">
        <f>SUM(F5:F17)</f>
        <v>0</v>
      </c>
      <c r="G18" s="165">
        <f>SUM(G5:G17)</f>
        <v>0</v>
      </c>
      <c r="H18" s="166">
        <f>SUM(H5:H17)</f>
        <v>0</v>
      </c>
      <c r="I18" s="168">
        <f>SUM(C5:C17)</f>
        <v>0</v>
      </c>
      <c r="J18" s="167"/>
      <c r="L18" s="153">
        <f>SUM(J18*9)</f>
        <v>0</v>
      </c>
      <c r="M18" s="152">
        <f>SUM((102-L18)/100)</f>
        <v>1.02</v>
      </c>
      <c r="N18" s="99"/>
    </row>
  </sheetData>
  <conditionalFormatting sqref="C18">
    <cfRule type="colorScale" priority="2">
      <colorScale>
        <cfvo type="percentile" val="0"/>
        <cfvo type="num" val="35"/>
        <cfvo type="num" val="73"/>
        <color rgb="FFFF0000"/>
        <color rgb="FFFFC000"/>
        <color rgb="FF92D050"/>
      </colorScale>
    </cfRule>
  </conditionalFormatting>
  <conditionalFormatting sqref="E2">
    <cfRule type="colorScale" priority="1">
      <colorScale>
        <cfvo type="percentile" val="0"/>
        <cfvo type="num" val="35"/>
        <cfvo type="num" val="73"/>
        <color rgb="FFFF0000"/>
        <color rgb="FFFFC000"/>
        <color rgb="FF92D050"/>
      </colorScale>
    </cfRule>
  </conditionalFormatting>
  <pageMargins left="0.25" right="0.25" top="0.75" bottom="0.75" header="0.3" footer="0.3"/>
  <pageSetup paperSize="9" orientation="landscape"/>
  <headerFooter scaleWithDoc="1" alignWithMargins="0" differentFirst="0" differentOddEven="0"/>
  <legacyDrawing r:id="rId2"/>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9933"/>
  </sheetPr>
  <dimension ref="A1:N16"/>
  <sheetViews>
    <sheetView showGridLines="0" showRowColHeaders="0" zoomScale="80" view="normal" workbookViewId="0">
      <selection pane="topLeft" activeCell="M17" sqref="M17"/>
    </sheetView>
  </sheetViews>
  <sheetFormatPr defaultRowHeight="15.75"/>
  <cols>
    <col min="1" max="1" width="4.41796875" style="17" customWidth="1"/>
    <col min="2" max="2" width="66.7109375" style="17" customWidth="1"/>
    <col min="3" max="3" width="7.140625" style="17" customWidth="1"/>
    <col min="4" max="4" width="3.27734375" style="17" customWidth="1"/>
    <col min="5" max="11" width="7.140625" style="17" customWidth="1"/>
    <col min="12" max="12" width="9.140625" style="48" customWidth="1"/>
    <col min="13" max="13" width="9.140625" style="17" customWidth="1"/>
    <col min="14" max="14" width="90.7109375" style="71" customWidth="1"/>
    <col min="15" max="16384" width="9.140625" style="17" customWidth="1"/>
  </cols>
  <sheetData>
    <row r="1" spans="2:10" ht="25.5" customHeight="1" thickBot="1">
      <c r="B1" s="106" t="s">
        <v>45</v>
      </c>
      <c r="C1" s="112"/>
      <c r="D1" s="109"/>
      <c r="E1" s="113"/>
      <c r="F1" s="112"/>
      <c r="G1" s="112"/>
      <c r="H1" s="112"/>
      <c r="I1" s="112"/>
      <c r="J1" s="112"/>
    </row>
    <row r="2" spans="2:5" ht="21.75" customHeight="1" thickBot="1">
      <c r="B2" s="39" t="s">
        <v>59</v>
      </c>
      <c r="D2" s="39"/>
      <c r="E2" s="31">
        <f>SUM(C13)</f>
        <v>0</v>
      </c>
    </row>
    <row r="3" spans="2:5" ht="16.5" customHeight="1">
      <c r="B3" s="22"/>
      <c r="D3" s="22"/>
      <c r="E3" s="32"/>
    </row>
    <row r="4" spans="1:14" ht="140.25" customHeight="1">
      <c r="A4" s="23"/>
      <c r="B4" s="149" t="s">
        <v>138</v>
      </c>
      <c r="C4" s="47" t="s">
        <v>84</v>
      </c>
      <c r="D4" s="19"/>
      <c r="E4" s="47" t="s">
        <v>11</v>
      </c>
      <c r="F4" s="47" t="s">
        <v>31</v>
      </c>
      <c r="G4" s="47" t="s">
        <v>32</v>
      </c>
      <c r="H4" s="47" t="s">
        <v>33</v>
      </c>
      <c r="J4" s="47" t="s">
        <v>145</v>
      </c>
      <c r="K4" s="94"/>
      <c r="N4" s="148" t="s">
        <v>148</v>
      </c>
    </row>
    <row r="5" spans="1:14" ht="29.25" customHeight="1">
      <c r="A5" s="20"/>
      <c r="B5" s="33" t="s">
        <v>190</v>
      </c>
      <c r="C5" s="131">
        <f>SUM((F5+(G5*2)+(H5*3))*3)</f>
        <v>0</v>
      </c>
      <c r="D5" s="33"/>
      <c r="E5" s="11">
        <v>0</v>
      </c>
      <c r="F5" s="11"/>
      <c r="G5" s="11"/>
      <c r="H5" s="11"/>
      <c r="I5" s="10"/>
      <c r="J5" s="93"/>
      <c r="K5" s="95"/>
      <c r="L5" s="154">
        <f>SUM(J5*9)</f>
        <v>0</v>
      </c>
      <c r="M5" s="121"/>
      <c r="N5" s="71" t="s">
        <v>183</v>
      </c>
    </row>
    <row r="6" spans="1:14" ht="19.5" customHeight="1">
      <c r="A6" s="20"/>
      <c r="B6" s="30" t="s">
        <v>81</v>
      </c>
      <c r="C6" s="131">
        <f>SUM((F6+(G6*2)+(H6*3))*3)</f>
        <v>0</v>
      </c>
      <c r="D6" s="30"/>
      <c r="E6" s="11">
        <v>0</v>
      </c>
      <c r="F6" s="11"/>
      <c r="G6" s="11"/>
      <c r="H6" s="11"/>
      <c r="I6" s="10"/>
      <c r="J6" s="93"/>
      <c r="K6" s="95"/>
      <c r="L6" s="154">
        <f>SUM(J6*9)</f>
        <v>0</v>
      </c>
      <c r="M6" s="121"/>
      <c r="N6" s="71" t="s">
        <v>226</v>
      </c>
    </row>
    <row r="7" spans="1:14" ht="35.25" customHeight="1">
      <c r="A7" s="20"/>
      <c r="B7" s="30" t="s">
        <v>185</v>
      </c>
      <c r="C7" s="131">
        <f>SUM((F7+(G7*2)+(H7*3))*3)</f>
        <v>0</v>
      </c>
      <c r="D7" s="30"/>
      <c r="E7" s="11">
        <v>0</v>
      </c>
      <c r="F7" s="11"/>
      <c r="G7" s="11"/>
      <c r="H7" s="11"/>
      <c r="I7" s="10"/>
      <c r="J7" s="93"/>
      <c r="K7" s="95"/>
      <c r="L7" s="154">
        <f>SUM(J7*9)</f>
        <v>0</v>
      </c>
      <c r="M7" s="121"/>
      <c r="N7" s="71" t="s">
        <v>187</v>
      </c>
    </row>
    <row r="8" spans="1:14" ht="25.5" customHeight="1">
      <c r="A8" s="20"/>
      <c r="B8" s="30" t="s">
        <v>227</v>
      </c>
      <c r="C8" s="131">
        <f>SUM((F8+(G8*2)+(H8*3))*3)</f>
        <v>0</v>
      </c>
      <c r="D8" s="30"/>
      <c r="E8" s="11"/>
      <c r="F8" s="11"/>
      <c r="G8" s="11"/>
      <c r="H8" s="11"/>
      <c r="I8" s="10"/>
      <c r="J8" s="93"/>
      <c r="K8" s="95"/>
      <c r="L8" s="154">
        <v>0</v>
      </c>
      <c r="M8" s="121"/>
      <c r="N8" s="71" t="s">
        <v>228</v>
      </c>
    </row>
    <row r="9" spans="1:14" ht="19.5" customHeight="1">
      <c r="A9" s="20"/>
      <c r="B9" s="33" t="s">
        <v>82</v>
      </c>
      <c r="C9" s="131">
        <f>SUM((F9+(G9*2)+(H9*3))*3)</f>
        <v>0</v>
      </c>
      <c r="D9" s="33"/>
      <c r="E9" s="11">
        <v>0</v>
      </c>
      <c r="F9" s="11"/>
      <c r="G9" s="11"/>
      <c r="H9" s="11"/>
      <c r="I9" s="10"/>
      <c r="J9" s="93"/>
      <c r="K9" s="95"/>
      <c r="L9" s="154">
        <f>SUM(J9*9)</f>
        <v>0</v>
      </c>
      <c r="M9" s="121"/>
      <c r="N9" s="71" t="s">
        <v>184</v>
      </c>
    </row>
    <row r="10" spans="1:14" ht="37.5" customHeight="1">
      <c r="A10" s="20"/>
      <c r="B10" s="33" t="s">
        <v>83</v>
      </c>
      <c r="C10" s="131">
        <f>SUM((F10+(G10*2)+(H10*3))*3)</f>
        <v>0</v>
      </c>
      <c r="D10" s="33"/>
      <c r="E10" s="11">
        <v>0</v>
      </c>
      <c r="F10" s="11"/>
      <c r="G10" s="11"/>
      <c r="H10" s="11"/>
      <c r="I10" s="10"/>
      <c r="J10" s="93"/>
      <c r="K10" s="95"/>
      <c r="L10" s="154">
        <f>SUM(J10*9)</f>
        <v>0</v>
      </c>
      <c r="M10" s="121"/>
      <c r="N10" s="71" t="s">
        <v>186</v>
      </c>
    </row>
    <row r="11" spans="1:14" ht="19.5" customHeight="1">
      <c r="A11" s="20"/>
      <c r="B11" s="33" t="s">
        <v>64</v>
      </c>
      <c r="C11" s="131">
        <f>SUM((F11+(G11*2)+(H11*3))*3)</f>
        <v>0</v>
      </c>
      <c r="D11" s="33"/>
      <c r="E11" s="11">
        <v>0</v>
      </c>
      <c r="F11" s="11"/>
      <c r="G11" s="11"/>
      <c r="H11" s="11"/>
      <c r="I11" s="10"/>
      <c r="J11" s="93"/>
      <c r="K11" s="95"/>
      <c r="L11" s="154">
        <f>SUM(J11*9)</f>
        <v>0</v>
      </c>
      <c r="M11" s="121"/>
      <c r="N11" s="71" t="s">
        <v>188</v>
      </c>
    </row>
    <row r="12" spans="1:14" ht="19.5" customHeight="1" thickBot="1">
      <c r="A12" s="20"/>
      <c r="B12" s="33" t="s">
        <v>203</v>
      </c>
      <c r="C12" s="169">
        <f>SUM((F12+(G12*2)+(H12*3))*3)</f>
        <v>0</v>
      </c>
      <c r="D12" s="33"/>
      <c r="E12" s="80"/>
      <c r="F12" s="80"/>
      <c r="G12" s="80"/>
      <c r="H12" s="80"/>
      <c r="I12" s="10"/>
      <c r="J12" s="171"/>
      <c r="K12" s="95"/>
      <c r="L12" s="154"/>
      <c r="M12" s="121"/>
      <c r="N12" s="71" t="s">
        <v>229</v>
      </c>
    </row>
    <row r="13" spans="1:13" ht="19.5" customHeight="1" thickTop="1" thickBot="1">
      <c r="A13" s="20"/>
      <c r="B13" s="21" t="s">
        <v>35</v>
      </c>
      <c r="C13" s="170">
        <f>+SUM(I13/M13)</f>
        <v>0</v>
      </c>
      <c r="D13" s="16"/>
      <c r="E13" s="166">
        <f>SUM(E5:E11)</f>
        <v>0</v>
      </c>
      <c r="F13" s="166">
        <f>SUM(F5:F11)</f>
        <v>0</v>
      </c>
      <c r="G13" s="166">
        <f>SUM(G5:G11)</f>
        <v>0</v>
      </c>
      <c r="H13" s="166">
        <f>SUM(H5:H12)</f>
        <v>0</v>
      </c>
      <c r="I13" s="120">
        <f>SUM(C5:C11)</f>
        <v>0</v>
      </c>
      <c r="J13" s="172"/>
      <c r="K13" s="16"/>
      <c r="L13" s="154">
        <f>SUM(L5:L11)</f>
        <v>0</v>
      </c>
      <c r="M13" s="155">
        <f>SUM((45-L13)/100)</f>
        <v>0.45</v>
      </c>
    </row>
    <row r="14" spans="1:13">
      <c r="A14" s="20"/>
      <c r="B14" s="16"/>
      <c r="C14" s="16"/>
      <c r="D14" s="16"/>
      <c r="E14" s="16"/>
      <c r="F14" s="16"/>
      <c r="G14" s="16"/>
      <c r="H14" s="29"/>
      <c r="I14" s="16"/>
      <c r="J14" s="16"/>
      <c r="K14" s="16"/>
      <c r="M14" s="16"/>
    </row>
    <row r="15" spans="1:13" ht="36" customHeight="1">
      <c r="A15" s="20"/>
      <c r="B15" s="77"/>
      <c r="C15" s="78"/>
      <c r="D15" s="78"/>
      <c r="E15" s="78"/>
      <c r="F15" s="78"/>
      <c r="G15" s="78"/>
      <c r="H15" s="78"/>
      <c r="I15" s="78"/>
      <c r="J15" s="78"/>
      <c r="K15" s="78"/>
      <c r="M15" s="16"/>
    </row>
    <row r="16" spans="1:13">
      <c r="A16" s="20"/>
      <c r="B16" s="35"/>
      <c r="C16" s="16"/>
      <c r="D16" s="35"/>
      <c r="E16" s="36"/>
      <c r="F16" s="35"/>
      <c r="G16" s="36"/>
      <c r="H16" s="29"/>
      <c r="I16" s="16"/>
      <c r="J16" s="16"/>
      <c r="K16" s="16"/>
      <c r="M16" s="16"/>
    </row>
  </sheetData>
  <conditionalFormatting sqref="G16">
    <cfRule type="colorScale" priority="1">
      <colorScale>
        <cfvo type="percentile" val="10"/>
        <cfvo type="num" val="35"/>
        <cfvo type="num" val="73"/>
        <color rgb="FFF8696B"/>
        <color rgb="FFFFFF00"/>
        <color rgb="FF00B050"/>
      </colorScale>
    </cfRule>
  </conditionalFormatting>
  <conditionalFormatting sqref="C13">
    <cfRule type="colorScale" priority="4">
      <colorScale>
        <cfvo type="percentile" val="0"/>
        <cfvo type="num" val="35"/>
        <cfvo type="num" val="73"/>
        <color rgb="FFFF0000"/>
        <color rgb="FFFFC000"/>
        <color rgb="FF92D050"/>
      </colorScale>
    </cfRule>
  </conditionalFormatting>
  <conditionalFormatting sqref="E16">
    <cfRule type="colorScale" priority="3">
      <colorScale>
        <cfvo type="percentile" val="10"/>
        <cfvo type="num" val="35"/>
        <cfvo type="num" val="73"/>
        <color rgb="FFF8696B"/>
        <color rgb="FFFFFF00"/>
        <color rgb="FF00B050"/>
      </colorScale>
    </cfRule>
  </conditionalFormatting>
  <conditionalFormatting sqref="E2:E3">
    <cfRule type="colorScale" priority="2">
      <colorScale>
        <cfvo type="percentile" val="0"/>
        <cfvo type="num" val="35"/>
        <cfvo type="num" val="73"/>
        <color rgb="FFFF0000"/>
        <color rgb="FFFFC000"/>
        <color rgb="FF92D050"/>
      </colorScale>
    </cfRule>
  </conditionalFormatting>
  <pageMargins left="0.7" right="0.7" top="0.75" bottom="0.75" header="0.3" footer="0.3"/>
  <pageSetup paperSize="9" orientation="portrait"/>
  <headerFooter scaleWithDoc="1" alignWithMargins="0" differentFirst="0" differentOddEven="0"/>
  <ignoredErrors>
    <ignoredError sqref="C13" unlockedFormula="1"/>
  </ignoredErrors>
  <legacyDrawing r:id="rId2"/>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7030A0"/>
  </sheetPr>
  <dimension ref="A1:N26"/>
  <sheetViews>
    <sheetView showGridLines="0" showRowColHeaders="0" zoomScale="80" view="normal" workbookViewId="0">
      <selection pane="topLeft" activeCell="I17" sqref="I17"/>
    </sheetView>
  </sheetViews>
  <sheetFormatPr defaultRowHeight="15"/>
  <cols>
    <col min="1" max="1" width="4.41796875" style="20" customWidth="1"/>
    <col min="2" max="2" width="66.7109375" style="16" customWidth="1"/>
    <col min="3" max="3" width="7.140625" style="16" customWidth="1"/>
    <col min="4" max="4" width="3.27734375" style="16" customWidth="1"/>
    <col min="5" max="7" width="7.140625" style="16" customWidth="1"/>
    <col min="8" max="8" width="7.140625" style="29" customWidth="1"/>
    <col min="9" max="9" width="7.140625" style="16" customWidth="1"/>
    <col min="10" max="10" width="7.140625" style="10" customWidth="1"/>
    <col min="12" max="13" width="9.140625" style="16" customWidth="1"/>
    <col min="14" max="14" width="90.84765625" style="16" customWidth="1"/>
    <col min="15" max="16384" width="9.140625" style="16" customWidth="1"/>
  </cols>
  <sheetData>
    <row r="1" spans="2:10" ht="25.5" customHeight="1" thickBot="1">
      <c r="B1" s="106" t="s">
        <v>45</v>
      </c>
      <c r="C1" s="114"/>
      <c r="D1" s="109"/>
      <c r="E1" s="114"/>
      <c r="F1" s="114"/>
      <c r="G1" s="114"/>
      <c r="H1" s="115"/>
      <c r="I1" s="114"/>
      <c r="J1" s="116"/>
    </row>
    <row r="2" spans="2:5" ht="21.75" customHeight="1" thickBot="1">
      <c r="B2" s="39" t="s">
        <v>59</v>
      </c>
      <c r="D2" s="39"/>
      <c r="E2" s="31">
        <f>SUM(C14)</f>
        <v>0</v>
      </c>
    </row>
    <row r="3" ht="16.5" customHeight="1"/>
    <row r="4" spans="1:14" ht="141">
      <c r="A4" s="23"/>
      <c r="B4" s="149" t="s">
        <v>0</v>
      </c>
      <c r="C4" s="47" t="s">
        <v>84</v>
      </c>
      <c r="D4" s="9"/>
      <c r="E4" s="47" t="s">
        <v>11</v>
      </c>
      <c r="F4" s="47" t="s">
        <v>31</v>
      </c>
      <c r="G4" s="47" t="s">
        <v>32</v>
      </c>
      <c r="H4" s="47" t="s">
        <v>33</v>
      </c>
      <c r="J4" s="49" t="s">
        <v>145</v>
      </c>
      <c r="N4" s="148" t="s">
        <v>148</v>
      </c>
    </row>
    <row r="5" spans="2:14" ht="37.5" customHeight="1">
      <c r="B5" s="1" t="s">
        <v>54</v>
      </c>
      <c r="C5" s="131">
        <f>SUM((F5+(G5*2)+(H5*3))*3)</f>
        <v>0</v>
      </c>
      <c r="D5" s="1"/>
      <c r="E5" s="11">
        <v>0</v>
      </c>
      <c r="F5" s="11"/>
      <c r="G5" s="11"/>
      <c r="H5" s="11"/>
      <c r="J5" s="11"/>
      <c r="L5" s="153">
        <f>SUM(J5*9)</f>
        <v>0</v>
      </c>
      <c r="M5" s="122"/>
      <c r="N5" s="30" t="s">
        <v>233</v>
      </c>
    </row>
    <row r="6" spans="2:14" ht="33" customHeight="1">
      <c r="B6" s="1" t="s">
        <v>15</v>
      </c>
      <c r="C6" s="131">
        <f>SUM((F6+(G6*2)+(H6*3))*3)</f>
        <v>0</v>
      </c>
      <c r="D6" s="1"/>
      <c r="E6" s="11">
        <v>0</v>
      </c>
      <c r="F6" s="11"/>
      <c r="G6" s="11"/>
      <c r="H6" s="11"/>
      <c r="J6" s="11"/>
      <c r="L6" s="153">
        <f>SUM(J6*9)</f>
        <v>0</v>
      </c>
      <c r="M6" s="122"/>
      <c r="N6" s="30" t="s">
        <v>233</v>
      </c>
    </row>
    <row r="7" spans="2:14" ht="32.25" customHeight="1">
      <c r="B7" s="1" t="s">
        <v>16</v>
      </c>
      <c r="C7" s="131">
        <f>SUM((F7+(G7*2)+(H7*3))*3)</f>
        <v>0</v>
      </c>
      <c r="D7" s="1"/>
      <c r="E7" s="11">
        <v>0</v>
      </c>
      <c r="F7" s="11"/>
      <c r="G7" s="11"/>
      <c r="H7" s="11"/>
      <c r="J7" s="11"/>
      <c r="L7" s="153">
        <f>SUM(J7*9)</f>
        <v>0</v>
      </c>
      <c r="M7" s="122"/>
      <c r="N7" s="30" t="s">
        <v>233</v>
      </c>
    </row>
    <row r="8" spans="2:14" ht="24" customHeight="1">
      <c r="B8" s="1" t="s">
        <v>34</v>
      </c>
      <c r="C8" s="131">
        <f>SUM((F8+(G8*2)+(H8*3))*3)</f>
        <v>0</v>
      </c>
      <c r="D8" s="1"/>
      <c r="E8" s="11">
        <v>0</v>
      </c>
      <c r="F8" s="11"/>
      <c r="G8" s="11"/>
      <c r="H8" s="11"/>
      <c r="J8" s="11"/>
      <c r="L8" s="153">
        <f>SUM(J8*9)</f>
        <v>0</v>
      </c>
      <c r="M8" s="122"/>
      <c r="N8" s="30" t="s">
        <v>230</v>
      </c>
    </row>
    <row r="9" spans="2:14" ht="32.25" customHeight="1">
      <c r="B9" s="1" t="s">
        <v>53</v>
      </c>
      <c r="C9" s="131">
        <f>SUM((F9+(G9*2)+(H9*3))*3)</f>
        <v>0</v>
      </c>
      <c r="D9" s="1"/>
      <c r="E9" s="11">
        <v>0</v>
      </c>
      <c r="F9" s="11"/>
      <c r="G9" s="11"/>
      <c r="H9" s="11"/>
      <c r="J9" s="11"/>
      <c r="L9" s="153">
        <f>SUM(J9*9)</f>
        <v>0</v>
      </c>
      <c r="M9" s="122"/>
      <c r="N9" s="30" t="s">
        <v>231</v>
      </c>
    </row>
    <row r="10" spans="2:14" ht="30" customHeight="1">
      <c r="B10" s="1" t="s">
        <v>129</v>
      </c>
      <c r="C10" s="131">
        <f>SUM((F10+(G10*2)+(H10*3))*3)</f>
        <v>0</v>
      </c>
      <c r="D10" s="1"/>
      <c r="E10" s="11">
        <v>0</v>
      </c>
      <c r="F10" s="11"/>
      <c r="G10" s="11"/>
      <c r="H10" s="11"/>
      <c r="J10" s="11"/>
      <c r="L10" s="153">
        <f>SUM(J10*9)</f>
        <v>0</v>
      </c>
      <c r="M10" s="122"/>
      <c r="N10" s="30" t="s">
        <v>233</v>
      </c>
    </row>
    <row r="11" spans="2:14" ht="32.25" customHeight="1">
      <c r="B11" s="1" t="s">
        <v>17</v>
      </c>
      <c r="C11" s="131">
        <f>SUM((F11+(G11*2)+(H11*3))*3)</f>
        <v>0</v>
      </c>
      <c r="D11" s="1"/>
      <c r="E11" s="11">
        <v>0</v>
      </c>
      <c r="F11" s="11"/>
      <c r="G11" s="11"/>
      <c r="H11" s="11"/>
      <c r="J11" s="11"/>
      <c r="L11" s="153">
        <f>SUM(J11*9)</f>
        <v>0</v>
      </c>
      <c r="M11" s="122"/>
      <c r="N11" s="30" t="s">
        <v>233</v>
      </c>
    </row>
    <row r="12" spans="2:14" ht="21.75" customHeight="1">
      <c r="B12" s="1" t="s">
        <v>130</v>
      </c>
      <c r="C12" s="131">
        <f>SUM((F12+(G12*2)+(H12*3))*3)</f>
        <v>0</v>
      </c>
      <c r="D12" s="1"/>
      <c r="E12" s="11">
        <v>0</v>
      </c>
      <c r="F12" s="11"/>
      <c r="G12" s="11"/>
      <c r="H12" s="11"/>
      <c r="J12" s="11"/>
      <c r="L12" s="153">
        <f>SUM(J12*9)</f>
        <v>0</v>
      </c>
      <c r="M12" s="122"/>
      <c r="N12" s="71" t="s">
        <v>232</v>
      </c>
    </row>
    <row r="13" spans="2:14" ht="21.75" customHeight="1" thickBot="1">
      <c r="B13" s="1" t="s">
        <v>52</v>
      </c>
      <c r="C13" s="169">
        <f>SUM((F13+(G13*2)+(H13*3))*3)</f>
        <v>0</v>
      </c>
      <c r="D13" s="1"/>
      <c r="E13" s="80">
        <v>0</v>
      </c>
      <c r="F13" s="80"/>
      <c r="G13" s="80"/>
      <c r="H13" s="80"/>
      <c r="J13" s="80"/>
      <c r="L13" s="153">
        <f>SUM(J13*9)</f>
        <v>0</v>
      </c>
      <c r="M13" s="122"/>
      <c r="N13" s="71" t="s">
        <v>232</v>
      </c>
    </row>
    <row r="14" spans="2:13" ht="19.5" customHeight="1" thickTop="1" thickBot="1">
      <c r="B14" s="82" t="s">
        <v>35</v>
      </c>
      <c r="C14" s="181">
        <f>+SUM(I14/M14)</f>
        <v>0</v>
      </c>
      <c r="D14" s="1"/>
      <c r="E14" s="166">
        <f>SUM(E5:E13)</f>
        <v>0</v>
      </c>
      <c r="F14" s="166">
        <f>SUM(F5:F13)</f>
        <v>0</v>
      </c>
      <c r="G14" s="166">
        <f>SUM(G5:G13)</f>
        <v>0</v>
      </c>
      <c r="H14" s="173">
        <f>SUM(H5:H13)</f>
        <v>0</v>
      </c>
      <c r="I14" s="120">
        <f>SUM(C5:C13)</f>
        <v>0</v>
      </c>
      <c r="J14" s="174"/>
      <c r="L14" s="153">
        <f>SUM(L5:L13)</f>
        <v>0</v>
      </c>
      <c r="M14" s="151">
        <f>SUM((81-L14)/100)</f>
        <v>0.81</v>
      </c>
    </row>
    <row r="15" spans="2:8" ht="21" customHeight="1">
      <c r="B15" s="1"/>
      <c r="D15" s="1"/>
      <c r="E15" s="10"/>
      <c r="F15" s="10"/>
      <c r="G15" s="10"/>
      <c r="H15" s="10"/>
    </row>
    <row r="16" spans="1:8" ht="45">
      <c r="A16" s="16"/>
      <c r="B16" s="79" t="s">
        <v>114</v>
      </c>
      <c r="C16" s="29"/>
      <c r="D16" s="79"/>
      <c r="E16" s="44"/>
      <c r="H16" s="16"/>
    </row>
    <row r="17" spans="10:10" s="18" customFormat="1">
      <c r="J17" s="20"/>
    </row>
    <row r="18" spans="10:10" s="18" customFormat="1" ht="20.25" customHeight="1">
      <c r="J18" s="20"/>
    </row>
    <row r="19" spans="10:10" s="18" customFormat="1">
      <c r="J19" s="20"/>
    </row>
    <row r="20" spans="10:10" s="18" customFormat="1">
      <c r="J20" s="20"/>
    </row>
    <row r="21" spans="10:10" s="18" customFormat="1">
      <c r="J21" s="20"/>
    </row>
    <row r="22" spans="10:10" s="18" customFormat="1" ht="18.75" customHeight="1">
      <c r="J22" s="20"/>
    </row>
    <row r="23" spans="1:8">
      <c r="A23" s="16"/>
      <c r="H23" s="16"/>
    </row>
    <row r="25" spans="1:8">
      <c r="A25" s="16"/>
      <c r="H25" s="16"/>
    </row>
    <row r="26" spans="1:8">
      <c r="A26" s="16"/>
      <c r="H26" s="16"/>
    </row>
  </sheetData>
  <conditionalFormatting sqref="C14">
    <cfRule type="colorScale" priority="8">
      <colorScale>
        <cfvo type="percentile" val="0"/>
        <cfvo type="num" val="35"/>
        <cfvo type="num" val="73"/>
        <color rgb="FFFF0000"/>
        <color rgb="FFFFC000"/>
        <color rgb="FF92D050"/>
      </colorScale>
    </cfRule>
  </conditionalFormatting>
  <conditionalFormatting sqref="E2">
    <cfRule type="colorScale" priority="3">
      <colorScale>
        <cfvo type="percentile" val="0"/>
        <cfvo type="num" val="35"/>
        <cfvo type="num" val="73"/>
        <color rgb="FFFF0000"/>
        <color rgb="FFFFC000"/>
        <color rgb="FF92D050"/>
      </colorScale>
    </cfRule>
  </conditionalFormatting>
  <conditionalFormatting sqref="E16">
    <cfRule type="colorScale" priority="1">
      <colorScale>
        <cfvo type="percentile" val="10"/>
        <cfvo type="num" val="35"/>
        <cfvo type="num" val="73"/>
        <color rgb="FFF8696B"/>
        <color rgb="FFFFFF00"/>
        <color rgb="FF00B050"/>
      </colorScale>
    </cfRule>
  </conditionalFormatting>
  <pageMargins left="0.7" right="0.7" top="0.75" bottom="0.75" header="0.3" footer="0.3"/>
  <pageSetup paperSize="9" orientation="landscape"/>
  <headerFooter scaleWithDoc="1" alignWithMargins="0" differentFirst="0" differentOddEven="0"/>
  <legacyDrawing r:id="rId2"/>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8" tint="0.39997558519241921"/>
  </sheetPr>
  <dimension ref="A1:N17"/>
  <sheetViews>
    <sheetView showGridLines="0" showRowColHeaders="0" zoomScale="80" view="normal" workbookViewId="0">
      <selection pane="topLeft" activeCell="G20" sqref="G20"/>
    </sheetView>
  </sheetViews>
  <sheetFormatPr defaultRowHeight="15"/>
  <cols>
    <col min="1" max="1" width="4.41796875" customWidth="1"/>
    <col min="2" max="2" width="66.7109375" customWidth="1"/>
    <col min="3" max="3" width="7.140625" customWidth="1"/>
    <col min="4" max="4" width="3.27734375" customWidth="1"/>
    <col min="5" max="10" width="7.140625" customWidth="1"/>
    <col min="12" max="12" width="9.140625" style="6" customWidth="1"/>
    <col min="14" max="14" width="90.84765625" customWidth="1"/>
  </cols>
  <sheetData>
    <row r="1" spans="2:10" ht="25.5" customHeight="1" thickBot="1">
      <c r="B1" s="106" t="s">
        <v>45</v>
      </c>
      <c r="C1" s="110"/>
      <c r="D1" s="109"/>
      <c r="E1" s="110"/>
      <c r="F1" s="110"/>
      <c r="G1" s="110"/>
      <c r="H1" s="110"/>
      <c r="I1" s="110"/>
      <c r="J1" s="110"/>
    </row>
    <row r="2" spans="2:6" ht="21.75" customHeight="1" thickBot="1">
      <c r="B2" s="39" t="s">
        <v>12</v>
      </c>
      <c r="D2" s="39"/>
      <c r="E2" s="34">
        <f>+SUM(C16)</f>
        <v>0</v>
      </c>
      <c r="F2" s="1"/>
    </row>
    <row r="3" ht="16.5" customHeight="1"/>
    <row r="4" spans="1:14" s="16" customFormat="1" ht="141">
      <c r="A4" s="23"/>
      <c r="B4" s="148" t="s">
        <v>36</v>
      </c>
      <c r="C4" s="49" t="s">
        <v>84</v>
      </c>
      <c r="D4" s="15"/>
      <c r="E4" s="47" t="s">
        <v>11</v>
      </c>
      <c r="F4" s="47" t="s">
        <v>31</v>
      </c>
      <c r="G4" s="47" t="s">
        <v>32</v>
      </c>
      <c r="H4" s="47" t="s">
        <v>33</v>
      </c>
      <c r="J4" s="49" t="s">
        <v>145</v>
      </c>
      <c r="L4" s="10"/>
      <c r="N4" s="148" t="s">
        <v>148</v>
      </c>
    </row>
    <row r="5" spans="1:14" s="1" customFormat="1" ht="19.5" customHeight="1">
      <c r="A5" s="20"/>
      <c r="B5" s="30" t="s">
        <v>37</v>
      </c>
      <c r="C5" s="131">
        <f>SUM((F5+(G5*2)+(H5*3))*4)</f>
        <v>0</v>
      </c>
      <c r="D5" s="30"/>
      <c r="E5" s="11">
        <v>0</v>
      </c>
      <c r="F5" s="11"/>
      <c r="G5" s="11"/>
      <c r="H5" s="11"/>
      <c r="I5" s="10"/>
      <c r="J5" s="11"/>
      <c r="L5" s="156">
        <f>SUM(J5*12)</f>
        <v>0</v>
      </c>
      <c r="M5" s="121"/>
      <c r="N5" s="1" t="s">
        <v>223</v>
      </c>
    </row>
    <row r="6" spans="1:14" s="1" customFormat="1" ht="19.5" customHeight="1">
      <c r="A6" s="10"/>
      <c r="B6" s="30" t="s">
        <v>38</v>
      </c>
      <c r="C6" s="131">
        <f>SUM((F6+(G6*2)+(H6*3))*4)</f>
        <v>0</v>
      </c>
      <c r="D6" s="30"/>
      <c r="E6" s="11">
        <v>0</v>
      </c>
      <c r="F6" s="11"/>
      <c r="G6" s="11"/>
      <c r="H6" s="11"/>
      <c r="I6" s="10"/>
      <c r="J6" s="11"/>
      <c r="L6" s="156">
        <f>SUM(J6*9)</f>
        <v>0</v>
      </c>
      <c r="M6" s="121"/>
      <c r="N6" s="1" t="s">
        <v>223</v>
      </c>
    </row>
    <row r="7" spans="1:14" s="1" customFormat="1" ht="34.5" customHeight="1">
      <c r="A7" s="10"/>
      <c r="B7" s="30" t="s">
        <v>39</v>
      </c>
      <c r="C7" s="131">
        <f>SUM((F7+(G7*2)+(H7*3))*4)</f>
        <v>0</v>
      </c>
      <c r="D7" s="30"/>
      <c r="E7" s="11">
        <v>0</v>
      </c>
      <c r="F7" s="11"/>
      <c r="G7" s="11"/>
      <c r="H7" s="11"/>
      <c r="I7" s="10"/>
      <c r="J7" s="11"/>
      <c r="L7" s="156">
        <f>SUM(J7*12)</f>
        <v>0</v>
      </c>
      <c r="M7" s="121"/>
      <c r="N7" s="1" t="s">
        <v>223</v>
      </c>
    </row>
    <row r="8" spans="1:14" s="1" customFormat="1" ht="32.25" customHeight="1">
      <c r="A8" s="10"/>
      <c r="B8" s="33" t="s">
        <v>40</v>
      </c>
      <c r="C8" s="131">
        <f>SUM((F8+(G8*2)+(H8*3))*4)</f>
        <v>0</v>
      </c>
      <c r="D8" s="33"/>
      <c r="E8" s="11">
        <v>0</v>
      </c>
      <c r="F8" s="11"/>
      <c r="G8" s="11"/>
      <c r="H8" s="11"/>
      <c r="I8" s="10"/>
      <c r="J8" s="11"/>
      <c r="L8" s="156">
        <f>SUM(J8*9)</f>
        <v>0</v>
      </c>
      <c r="M8" s="121"/>
      <c r="N8" s="1" t="s">
        <v>223</v>
      </c>
    </row>
    <row r="9" spans="1:14" s="1" customFormat="1" ht="19.5" customHeight="1">
      <c r="A9" s="10"/>
      <c r="B9" s="33" t="s">
        <v>41</v>
      </c>
      <c r="C9" s="131">
        <f>SUM((F9+(G9*2)+(H9*3))*4)</f>
        <v>0</v>
      </c>
      <c r="D9" s="33"/>
      <c r="E9" s="11">
        <v>0</v>
      </c>
      <c r="F9" s="11"/>
      <c r="G9" s="11"/>
      <c r="H9" s="11"/>
      <c r="I9" s="10"/>
      <c r="J9" s="11"/>
      <c r="L9" s="156">
        <f>SUM(J9*6)</f>
        <v>0</v>
      </c>
      <c r="M9" s="121"/>
      <c r="N9" s="1" t="s">
        <v>223</v>
      </c>
    </row>
    <row r="10" spans="1:14" s="1" customFormat="1" ht="31.5" customHeight="1">
      <c r="A10" s="10"/>
      <c r="B10" s="30" t="s">
        <v>42</v>
      </c>
      <c r="C10" s="131">
        <f>SUM((F10+(G10*2)+(H10*3))*4)</f>
        <v>0</v>
      </c>
      <c r="D10" s="30"/>
      <c r="E10" s="11">
        <v>0</v>
      </c>
      <c r="F10" s="11"/>
      <c r="G10" s="11"/>
      <c r="H10" s="11"/>
      <c r="I10" s="10"/>
      <c r="J10" s="11"/>
      <c r="L10" s="156">
        <f>SUM(J10*9)</f>
        <v>0</v>
      </c>
      <c r="M10" s="121"/>
      <c r="N10" s="1" t="s">
        <v>156</v>
      </c>
    </row>
    <row r="11" spans="1:14" s="1" customFormat="1" ht="31.5" customHeight="1">
      <c r="A11" s="10"/>
      <c r="B11" s="30" t="s">
        <v>193</v>
      </c>
      <c r="C11" s="131">
        <f>SUM((F11+(G11*2)+(H11*3))*4)</f>
        <v>0</v>
      </c>
      <c r="D11" s="30"/>
      <c r="E11" s="11">
        <v>0</v>
      </c>
      <c r="F11" s="11"/>
      <c r="G11" s="11"/>
      <c r="H11" s="11"/>
      <c r="I11" s="10"/>
      <c r="J11" s="11"/>
      <c r="L11" s="156">
        <f>SUM(J11*12)</f>
        <v>0</v>
      </c>
      <c r="M11" s="121"/>
      <c r="N11" s="1" t="s">
        <v>224</v>
      </c>
    </row>
    <row r="12" spans="1:14" s="1" customFormat="1" ht="19.5" customHeight="1">
      <c r="A12" s="10"/>
      <c r="B12" s="30" t="s">
        <v>43</v>
      </c>
      <c r="C12" s="131">
        <f>SUM((F12+(G12*2)+(H12*3))*4)</f>
        <v>0</v>
      </c>
      <c r="D12" s="30"/>
      <c r="E12" s="11">
        <v>0</v>
      </c>
      <c r="F12" s="11"/>
      <c r="G12" s="11"/>
      <c r="H12" s="11"/>
      <c r="I12" s="10"/>
      <c r="J12" s="11"/>
      <c r="L12" s="156">
        <f>SUM(J12*12)</f>
        <v>0</v>
      </c>
      <c r="M12" s="121"/>
      <c r="N12" s="1" t="s">
        <v>225</v>
      </c>
    </row>
    <row r="13" spans="1:14" s="1" customFormat="1" ht="19.5" customHeight="1">
      <c r="A13" s="10"/>
      <c r="B13" s="30" t="s">
        <v>44</v>
      </c>
      <c r="C13" s="131">
        <f>SUM((F13+(G13*2)+(H13*3))*4)</f>
        <v>0</v>
      </c>
      <c r="D13" s="30"/>
      <c r="E13" s="11">
        <v>0</v>
      </c>
      <c r="F13" s="11"/>
      <c r="G13" s="11"/>
      <c r="H13" s="11"/>
      <c r="I13" s="10"/>
      <c r="J13" s="11"/>
      <c r="L13" s="156">
        <f>SUM(J13*12)</f>
        <v>0</v>
      </c>
      <c r="M13" s="121"/>
      <c r="N13" s="1" t="s">
        <v>225</v>
      </c>
    </row>
    <row r="14" spans="1:14" s="1" customFormat="1" ht="35.25" customHeight="1">
      <c r="A14" s="10"/>
      <c r="B14" s="30" t="s">
        <v>47</v>
      </c>
      <c r="C14" s="131">
        <f>SUM((F14+(G14*2)+(H14*3))*4)</f>
        <v>0</v>
      </c>
      <c r="D14" s="30"/>
      <c r="E14" s="11">
        <v>0</v>
      </c>
      <c r="F14" s="11"/>
      <c r="G14" s="11"/>
      <c r="H14" s="11"/>
      <c r="I14" s="10"/>
      <c r="J14" s="11"/>
      <c r="L14" s="156">
        <f>SUM(J14*12)</f>
        <v>0</v>
      </c>
      <c r="M14" s="121"/>
      <c r="N14" s="1" t="s">
        <v>225</v>
      </c>
    </row>
    <row r="15" spans="1:14" s="1" customFormat="1" ht="33.75" customHeight="1" thickBot="1">
      <c r="A15" s="10"/>
      <c r="B15" s="30" t="s">
        <v>46</v>
      </c>
      <c r="C15" s="169">
        <f>SUM((F15+(G15*2)+(H15*3))*4)</f>
        <v>0</v>
      </c>
      <c r="D15" s="30"/>
      <c r="E15" s="80">
        <v>0</v>
      </c>
      <c r="F15" s="80"/>
      <c r="G15" s="80"/>
      <c r="H15" s="80"/>
      <c r="I15" s="10"/>
      <c r="J15" s="80"/>
      <c r="L15" s="156">
        <f>SUM(J15*6)</f>
        <v>0</v>
      </c>
      <c r="M15" s="121"/>
      <c r="N15" s="1" t="s">
        <v>225</v>
      </c>
    </row>
    <row r="16" spans="1:13" s="1" customFormat="1" ht="21" customHeight="1" thickTop="1" thickBot="1">
      <c r="A16" s="10"/>
      <c r="B16" s="81" t="s">
        <v>35</v>
      </c>
      <c r="C16" s="170">
        <f>+SUM(I16/M16)</f>
        <v>0</v>
      </c>
      <c r="E16" s="166">
        <f>SUM(E5:E15)</f>
        <v>0</v>
      </c>
      <c r="F16" s="166">
        <f>SUM(F5:F15)</f>
        <v>0</v>
      </c>
      <c r="G16" s="166">
        <f>SUM(G5:G15)</f>
        <v>0</v>
      </c>
      <c r="H16" s="166">
        <f>SUM(H5:H15)</f>
        <v>0</v>
      </c>
      <c r="I16" s="120">
        <f>+SUM(C5:C15)</f>
        <v>0</v>
      </c>
      <c r="J16" s="175"/>
      <c r="L16" s="156">
        <f>SUM(L5:L15)</f>
        <v>0</v>
      </c>
      <c r="M16" s="157">
        <f>SUM((111-L16)/100)</f>
        <v>1.11</v>
      </c>
    </row>
    <row r="17" spans="1:12" s="16" customFormat="1">
      <c r="A17" s="20"/>
      <c r="H17" s="29"/>
      <c r="L17" s="10"/>
    </row>
  </sheetData>
  <conditionalFormatting sqref="C16">
    <cfRule type="colorScale" priority="2">
      <colorScale>
        <cfvo type="percentile" val="0"/>
        <cfvo type="num" val="35"/>
        <cfvo type="num" val="73"/>
        <color rgb="FFFF0000"/>
        <color rgb="FFFFC000"/>
        <color rgb="FF92D050"/>
      </colorScale>
    </cfRule>
  </conditionalFormatting>
  <conditionalFormatting sqref="E2">
    <cfRule type="colorScale" priority="1">
      <colorScale>
        <cfvo type="percentile" val="0"/>
        <cfvo type="num" val="35"/>
        <cfvo type="num" val="73"/>
        <color rgb="FFFF0000"/>
        <color rgb="FFFFFF00"/>
        <color rgb="FF92D050"/>
      </colorScale>
    </cfRule>
  </conditionalFormatting>
  <pageMargins left="0.7" right="0.7" top="0.75" bottom="0.75" header="0.3" footer="0.3"/>
  <pageSetup paperSize="9" orientation="portrait"/>
  <headerFooter scaleWithDoc="1" alignWithMargins="0" differentFirst="0" differentOddEven="0"/>
  <ignoredErrors>
    <ignoredError sqref="L6:L7 L9" formula="1"/>
    <ignoredError sqref="C16" unlockedFormula="1"/>
  </ignoredErrors>
  <legacyDrawing r:id="rId2"/>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66FF99"/>
  </sheetPr>
  <dimension ref="A1:N22"/>
  <sheetViews>
    <sheetView topLeftCell="A5" showGridLines="0" showRowColHeaders="0" zoomScale="80" view="normal" workbookViewId="0">
      <selection pane="topLeft" activeCell="L24" sqref="L24"/>
    </sheetView>
  </sheetViews>
  <sheetFormatPr defaultRowHeight="15.75"/>
  <cols>
    <col min="1" max="1" width="4.41796875" style="17" customWidth="1"/>
    <col min="2" max="2" width="66.7109375" style="17" customWidth="1"/>
    <col min="3" max="3" width="7.140625" style="17" customWidth="1"/>
    <col min="4" max="4" width="3.27734375" style="17" customWidth="1"/>
    <col min="5" max="10" width="7.140625" style="17" customWidth="1"/>
    <col min="12" max="12" width="9.140625" style="20" customWidth="1"/>
    <col min="13" max="13" width="9.140625" style="17" customWidth="1"/>
    <col min="14" max="14" width="90.7109375" style="18" customWidth="1"/>
    <col min="15" max="16384" width="9.140625" style="17" customWidth="1"/>
  </cols>
  <sheetData>
    <row r="1" spans="2:10" ht="25.5" customHeight="1" thickBot="1">
      <c r="B1" s="106" t="s">
        <v>45</v>
      </c>
      <c r="C1" s="112"/>
      <c r="D1" s="109"/>
      <c r="E1" s="113"/>
      <c r="F1" s="112"/>
      <c r="G1" s="112"/>
      <c r="H1" s="112"/>
      <c r="I1" s="112"/>
      <c r="J1" s="112"/>
    </row>
    <row r="2" spans="2:5" ht="21.75" customHeight="1" thickBot="1">
      <c r="B2" s="39" t="s">
        <v>59</v>
      </c>
      <c r="D2" s="22"/>
      <c r="E2" s="31">
        <f>SUM(C22)</f>
        <v>0</v>
      </c>
    </row>
    <row r="3" spans="2:5" ht="16.5" customHeight="1">
      <c r="B3" s="22"/>
      <c r="D3" s="22"/>
      <c r="E3" s="32"/>
    </row>
    <row r="4" spans="1:14" ht="140.25" customHeight="1">
      <c r="A4" s="23"/>
      <c r="B4" s="149" t="s">
        <v>251</v>
      </c>
      <c r="C4" s="47" t="s">
        <v>84</v>
      </c>
      <c r="D4" s="19"/>
      <c r="E4" s="47" t="s">
        <v>11</v>
      </c>
      <c r="F4" s="47" t="s">
        <v>31</v>
      </c>
      <c r="G4" s="47" t="s">
        <v>32</v>
      </c>
      <c r="H4" s="47" t="s">
        <v>33</v>
      </c>
      <c r="J4" s="47" t="s">
        <v>145</v>
      </c>
      <c r="N4" s="148" t="s">
        <v>148</v>
      </c>
    </row>
    <row r="5" spans="1:14" s="16" customFormat="1" ht="32.25" customHeight="1">
      <c r="A5" s="10"/>
      <c r="B5" s="33" t="s">
        <v>191</v>
      </c>
      <c r="C5" s="11">
        <f>SUM((F5+(G5*2)+(H5*3))*4)</f>
        <v>0</v>
      </c>
      <c r="D5" s="33"/>
      <c r="E5" s="11">
        <v>0</v>
      </c>
      <c r="F5" s="11"/>
      <c r="G5" s="11"/>
      <c r="H5" s="11"/>
      <c r="I5" s="10"/>
      <c r="J5" s="93"/>
      <c r="L5" s="158">
        <f>SUM(J5*12)</f>
        <v>0</v>
      </c>
      <c r="M5" s="159"/>
      <c r="N5" s="1" t="s">
        <v>209</v>
      </c>
    </row>
    <row r="6" spans="1:14" ht="33.75" customHeight="1">
      <c r="A6" s="20"/>
      <c r="B6" s="30" t="s">
        <v>65</v>
      </c>
      <c r="C6" s="11">
        <f>SUM((F6+(G6*2)+(H6*3))*3)</f>
        <v>0</v>
      </c>
      <c r="D6" s="30"/>
      <c r="E6" s="11">
        <v>0</v>
      </c>
      <c r="F6" s="11"/>
      <c r="G6" s="11"/>
      <c r="H6" s="11"/>
      <c r="I6" s="10"/>
      <c r="J6" s="93"/>
      <c r="L6" s="158">
        <f>SUM(J6*9)</f>
        <v>0</v>
      </c>
      <c r="M6" s="160"/>
      <c r="N6" s="18" t="s">
        <v>211</v>
      </c>
    </row>
    <row r="7" spans="1:14" ht="19.5" customHeight="1">
      <c r="A7" s="20"/>
      <c r="B7" s="71" t="s">
        <v>98</v>
      </c>
      <c r="C7" s="11">
        <f>SUM((F7+(G7*2)+(H7*3))*2)</f>
        <v>0</v>
      </c>
      <c r="D7" s="71"/>
      <c r="E7" s="70">
        <v>0</v>
      </c>
      <c r="F7" s="70"/>
      <c r="G7" s="70"/>
      <c r="H7" s="70"/>
      <c r="I7" s="18"/>
      <c r="J7" s="92"/>
      <c r="L7" s="158">
        <f>SUM(J7*6)</f>
        <v>0</v>
      </c>
      <c r="M7" s="160"/>
      <c r="N7" s="18" t="s">
        <v>214</v>
      </c>
    </row>
    <row r="8" spans="1:14" ht="19.5" customHeight="1">
      <c r="A8" s="20"/>
      <c r="B8" s="71" t="s">
        <v>99</v>
      </c>
      <c r="C8" s="11">
        <f>SUM((F8+(G8*2)+(H8*3))*2)</f>
        <v>0</v>
      </c>
      <c r="D8" s="71"/>
      <c r="E8" s="70">
        <v>0</v>
      </c>
      <c r="F8" s="70"/>
      <c r="G8" s="70"/>
      <c r="H8" s="70"/>
      <c r="I8" s="18"/>
      <c r="J8" s="92"/>
      <c r="L8" s="158">
        <f>SUM(J8*6)</f>
        <v>0</v>
      </c>
      <c r="M8" s="160"/>
      <c r="N8" s="18" t="s">
        <v>213</v>
      </c>
    </row>
    <row r="9" spans="1:14" ht="19.5" customHeight="1">
      <c r="A9" s="20"/>
      <c r="B9" s="71" t="s">
        <v>100</v>
      </c>
      <c r="C9" s="11">
        <f>SUM((F9+(G9*2)+(H9*3))*2)</f>
        <v>0</v>
      </c>
      <c r="D9" s="71"/>
      <c r="E9" s="70">
        <v>0</v>
      </c>
      <c r="F9" s="70"/>
      <c r="G9" s="70"/>
      <c r="H9" s="70"/>
      <c r="I9" s="18"/>
      <c r="J9" s="92"/>
      <c r="L9" s="158">
        <f>SUM(J9*6)</f>
        <v>0</v>
      </c>
      <c r="M9" s="160"/>
      <c r="N9" s="18" t="s">
        <v>213</v>
      </c>
    </row>
    <row r="10" spans="1:14" ht="19.5" customHeight="1">
      <c r="A10" s="20"/>
      <c r="B10" s="71" t="s">
        <v>101</v>
      </c>
      <c r="C10" s="11">
        <f>SUM((F10+(G10*2)+(H10*3))*2)</f>
        <v>0</v>
      </c>
      <c r="D10" s="71"/>
      <c r="E10" s="70">
        <v>0</v>
      </c>
      <c r="F10" s="70"/>
      <c r="G10" s="70"/>
      <c r="H10" s="70"/>
      <c r="I10" s="18"/>
      <c r="J10" s="92"/>
      <c r="L10" s="158">
        <f>SUM(J10*6)</f>
        <v>0</v>
      </c>
      <c r="M10" s="160"/>
      <c r="N10" s="18" t="s">
        <v>213</v>
      </c>
    </row>
    <row r="11" spans="1:14" ht="22.5" customHeight="1">
      <c r="A11" s="20"/>
      <c r="B11" s="71" t="s">
        <v>110</v>
      </c>
      <c r="C11" s="11">
        <f>SUM((F11+(G11*2)+(H11*3))*2)</f>
        <v>0</v>
      </c>
      <c r="D11" s="71"/>
      <c r="E11" s="70">
        <v>0</v>
      </c>
      <c r="F11" s="70"/>
      <c r="G11" s="70"/>
      <c r="H11" s="70"/>
      <c r="I11" s="18"/>
      <c r="J11" s="92"/>
      <c r="L11" s="158">
        <f>SUM(J11*6)</f>
        <v>0</v>
      </c>
      <c r="M11" s="160"/>
      <c r="N11" s="18" t="s">
        <v>209</v>
      </c>
    </row>
    <row r="12" spans="1:14" ht="36" customHeight="1">
      <c r="A12" s="20"/>
      <c r="B12" s="71" t="s">
        <v>102</v>
      </c>
      <c r="C12" s="11">
        <f>SUM((F12+(G12*2)+(H12*3))*3)</f>
        <v>0</v>
      </c>
      <c r="D12" s="71"/>
      <c r="E12" s="70">
        <v>0</v>
      </c>
      <c r="F12" s="70"/>
      <c r="G12" s="70"/>
      <c r="H12" s="70"/>
      <c r="I12" s="18"/>
      <c r="J12" s="92"/>
      <c r="L12" s="158">
        <f>SUM(J12*9)</f>
        <v>0</v>
      </c>
      <c r="M12" s="160"/>
      <c r="N12" s="18" t="s">
        <v>217</v>
      </c>
    </row>
    <row r="13" spans="1:14" ht="29.25" customHeight="1">
      <c r="A13" s="20"/>
      <c r="B13" s="71" t="s">
        <v>103</v>
      </c>
      <c r="C13" s="11">
        <f>SUM((F13+(G13*2)+(H13*3))*3)</f>
        <v>0</v>
      </c>
      <c r="D13" s="71"/>
      <c r="E13" s="70">
        <v>0</v>
      </c>
      <c r="F13" s="70"/>
      <c r="G13" s="70"/>
      <c r="H13" s="70"/>
      <c r="I13" s="18"/>
      <c r="J13" s="92"/>
      <c r="L13" s="158">
        <f>SUM(J13*9)</f>
        <v>0</v>
      </c>
      <c r="M13" s="160"/>
      <c r="N13" s="18" t="s">
        <v>221</v>
      </c>
    </row>
    <row r="14" spans="1:14" ht="36" customHeight="1">
      <c r="A14" s="20"/>
      <c r="B14" s="71" t="s">
        <v>104</v>
      </c>
      <c r="C14" s="11">
        <f>SUM((F14+(G14*2)+(H14*3))*2)</f>
        <v>0</v>
      </c>
      <c r="D14" s="71"/>
      <c r="E14" s="70">
        <v>0</v>
      </c>
      <c r="F14" s="70"/>
      <c r="G14" s="70"/>
      <c r="H14" s="70"/>
      <c r="I14" s="18"/>
      <c r="J14" s="92"/>
      <c r="L14" s="158">
        <f>SUM(J14*6)</f>
        <v>0</v>
      </c>
      <c r="M14" s="160"/>
      <c r="N14" s="18" t="s">
        <v>220</v>
      </c>
    </row>
    <row r="15" spans="1:14" ht="36" customHeight="1">
      <c r="A15" s="20"/>
      <c r="B15" s="71" t="s">
        <v>105</v>
      </c>
      <c r="C15" s="11">
        <f>SUM((F15+(G15*2)+(H15*3))*2)</f>
        <v>0</v>
      </c>
      <c r="D15" s="71"/>
      <c r="E15" s="70">
        <v>0</v>
      </c>
      <c r="F15" s="70"/>
      <c r="G15" s="70"/>
      <c r="H15" s="70"/>
      <c r="I15" s="18"/>
      <c r="J15" s="92"/>
      <c r="L15" s="158">
        <f>SUM(J15*6)</f>
        <v>0</v>
      </c>
      <c r="M15" s="160"/>
      <c r="N15" s="18" t="s">
        <v>220</v>
      </c>
    </row>
    <row r="16" spans="1:14" ht="34.5" customHeight="1">
      <c r="A16" s="20"/>
      <c r="B16" s="71" t="s">
        <v>106</v>
      </c>
      <c r="C16" s="11">
        <f>SUM((F16+(G16*2)+(H16*3))*3)</f>
        <v>0</v>
      </c>
      <c r="D16" s="71"/>
      <c r="E16" s="70">
        <v>0</v>
      </c>
      <c r="F16" s="70"/>
      <c r="G16" s="70"/>
      <c r="H16" s="70"/>
      <c r="I16" s="18"/>
      <c r="J16" s="92"/>
      <c r="L16" s="158">
        <f>SUM(J16*9)</f>
        <v>0</v>
      </c>
      <c r="M16" s="160"/>
      <c r="N16" s="18" t="s">
        <v>215</v>
      </c>
    </row>
    <row r="17" spans="1:14" ht="21" customHeight="1">
      <c r="A17" s="20"/>
      <c r="B17" s="71" t="s">
        <v>111</v>
      </c>
      <c r="C17" s="11">
        <f>SUM((F17+(G17*2)+(H17*3))*3)</f>
        <v>0</v>
      </c>
      <c r="D17" s="71"/>
      <c r="E17" s="70">
        <v>0</v>
      </c>
      <c r="F17" s="70"/>
      <c r="G17" s="70"/>
      <c r="H17" s="70"/>
      <c r="I17" s="18"/>
      <c r="J17" s="92"/>
      <c r="L17" s="158">
        <f>SUM(J17*9)</f>
        <v>0</v>
      </c>
      <c r="M17" s="160"/>
      <c r="N17" s="18" t="s">
        <v>215</v>
      </c>
    </row>
    <row r="18" spans="1:14" ht="19.5" customHeight="1">
      <c r="A18" s="20"/>
      <c r="B18" s="33" t="s">
        <v>55</v>
      </c>
      <c r="C18" s="11">
        <f>SUM((F18+(G18*2)+(H18*3))*4)</f>
        <v>0</v>
      </c>
      <c r="D18" s="33"/>
      <c r="E18" s="11">
        <v>0</v>
      </c>
      <c r="F18" s="11"/>
      <c r="G18" s="11"/>
      <c r="H18" s="11"/>
      <c r="I18" s="10"/>
      <c r="J18" s="93"/>
      <c r="L18" s="158">
        <f>SUM(J18*12)</f>
        <v>0</v>
      </c>
      <c r="M18" s="160"/>
      <c r="N18" s="18" t="s">
        <v>210</v>
      </c>
    </row>
    <row r="19" spans="2:14" ht="25.5" customHeight="1">
      <c r="B19" s="33" t="s">
        <v>56</v>
      </c>
      <c r="C19" s="11">
        <f>SUM((F19+(G19*2)+(H19*3))*4)</f>
        <v>0</v>
      </c>
      <c r="D19" s="33"/>
      <c r="E19" s="11">
        <v>0</v>
      </c>
      <c r="F19" s="11"/>
      <c r="G19" s="11"/>
      <c r="H19" s="11"/>
      <c r="I19" s="10"/>
      <c r="J19" s="93"/>
      <c r="L19" s="158">
        <f>SUM(J19*12)</f>
        <v>0</v>
      </c>
      <c r="M19" s="160"/>
      <c r="N19" s="18" t="s">
        <v>210</v>
      </c>
    </row>
    <row r="20" spans="2:14" ht="34.5" customHeight="1">
      <c r="B20" s="30" t="s">
        <v>235</v>
      </c>
      <c r="C20" s="11">
        <f>SUM((F20+(G20*2)+(H20*3))*3)</f>
        <v>0</v>
      </c>
      <c r="D20" s="30"/>
      <c r="E20" s="11">
        <v>0</v>
      </c>
      <c r="F20" s="11"/>
      <c r="G20" s="11"/>
      <c r="H20" s="11"/>
      <c r="I20" s="10"/>
      <c r="J20" s="93"/>
      <c r="L20" s="158">
        <f>SUM(J20*9)</f>
        <v>0</v>
      </c>
      <c r="M20" s="160"/>
      <c r="N20" s="18" t="s">
        <v>212</v>
      </c>
    </row>
    <row r="21" spans="2:14" ht="34.5" customHeight="1" thickBot="1">
      <c r="B21" s="30" t="s">
        <v>204</v>
      </c>
      <c r="C21" s="80">
        <f>SUM((F21+(G21*2)+(H21*3))*1)</f>
        <v>0</v>
      </c>
      <c r="D21" s="30"/>
      <c r="E21" s="80">
        <v>0</v>
      </c>
      <c r="F21" s="80"/>
      <c r="G21" s="80"/>
      <c r="H21" s="80"/>
      <c r="I21" s="10"/>
      <c r="J21" s="171"/>
      <c r="L21" s="158">
        <v>0</v>
      </c>
      <c r="M21" s="160"/>
      <c r="N21" s="18" t="s">
        <v>212</v>
      </c>
    </row>
    <row r="22" spans="2:13" ht="17.25" thickTop="1" thickBot="1">
      <c r="B22" s="83" t="s">
        <v>35</v>
      </c>
      <c r="C22" s="176">
        <f>+SUM(I22/M22)</f>
        <v>0</v>
      </c>
      <c r="D22" s="16"/>
      <c r="E22" s="166">
        <v>0</v>
      </c>
      <c r="F22" s="166">
        <f>SUM(F5:F20)</f>
        <v>0</v>
      </c>
      <c r="G22" s="166">
        <f>SUM(G5:G20)</f>
        <v>0</v>
      </c>
      <c r="H22" s="166">
        <f>SUM(H5:H21)</f>
        <v>0</v>
      </c>
      <c r="I22" s="162">
        <f>SUM(C5:C21)</f>
        <v>0</v>
      </c>
      <c r="J22" s="172"/>
      <c r="L22" s="161">
        <f>SUM(L5:L20)</f>
        <v>0</v>
      </c>
      <c r="M22" s="160">
        <f>+SUM((135-L22)/100)</f>
        <v>1.35</v>
      </c>
    </row>
  </sheetData>
  <conditionalFormatting sqref="E2:E3">
    <cfRule type="colorScale" priority="3">
      <colorScale>
        <cfvo type="percentile" val="0"/>
        <cfvo type="num" val="35"/>
        <cfvo type="num" val="73"/>
        <color rgb="FFFF0000"/>
        <color rgb="FFFFC000"/>
        <color rgb="FF92D050"/>
      </colorScale>
    </cfRule>
  </conditionalFormatting>
  <conditionalFormatting sqref="C22">
    <cfRule type="colorScale" priority="1">
      <colorScale>
        <cfvo type="percentile" val="0"/>
        <cfvo type="num" val="35"/>
        <cfvo type="num" val="73"/>
        <color rgb="FFFF0000"/>
        <color rgb="FFFFC000"/>
        <color rgb="FF92D050"/>
      </colorScale>
    </cfRule>
  </conditionalFormatting>
  <pageMargins left="0.7" right="0.7" top="0.75" bottom="0.75" header="0.3" footer="0.3"/>
  <pageSetup paperSize="9" orientation="portrait"/>
  <headerFooter scaleWithDoc="1" alignWithMargins="0" differentFirst="0" differentOddEven="0"/>
  <legacyDrawing r:id="rId2"/>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CCCC00"/>
  </sheetPr>
  <dimension ref="A1:N25"/>
  <sheetViews>
    <sheetView showGridLines="0" showRowColHeaders="0" zoomScale="80" view="normal" workbookViewId="0">
      <selection pane="topLeft" activeCell="F23" sqref="F23"/>
    </sheetView>
  </sheetViews>
  <sheetFormatPr defaultRowHeight="15.75"/>
  <cols>
    <col min="1" max="1" width="4.41796875" style="17" customWidth="1"/>
    <col min="2" max="2" width="66.7109375" style="17" customWidth="1"/>
    <col min="3" max="3" width="7.140625" style="17" customWidth="1"/>
    <col min="4" max="4" width="3.27734375" style="17" customWidth="1"/>
    <col min="5" max="10" width="7.140625" style="17" customWidth="1"/>
    <col min="12" max="13" width="9.140625" style="17" customWidth="1"/>
    <col min="14" max="14" width="90.84765625" style="18" customWidth="1"/>
    <col min="15" max="16384" width="9.140625" style="17" customWidth="1"/>
  </cols>
  <sheetData>
    <row r="1" spans="2:10" ht="25.5" customHeight="1" thickBot="1">
      <c r="B1" s="106" t="s">
        <v>45</v>
      </c>
      <c r="C1" s="112"/>
      <c r="D1" s="109"/>
      <c r="E1" s="113"/>
      <c r="F1" s="112"/>
      <c r="G1" s="112"/>
      <c r="H1" s="112"/>
      <c r="I1" s="112"/>
      <c r="J1" s="112"/>
    </row>
    <row r="2" spans="2:5" ht="21.75" customHeight="1" thickBot="1">
      <c r="B2" s="39" t="s">
        <v>59</v>
      </c>
      <c r="D2" s="39"/>
      <c r="E2" s="31">
        <f>SUM(C22)</f>
        <v>0</v>
      </c>
    </row>
    <row r="3" spans="2:5" ht="16.5" customHeight="1">
      <c r="B3" s="22"/>
      <c r="D3" s="22"/>
      <c r="E3" s="32"/>
    </row>
    <row r="4" spans="1:14" ht="140.25" customHeight="1">
      <c r="A4" s="23"/>
      <c r="B4" s="150" t="s">
        <v>250</v>
      </c>
      <c r="C4" s="47" t="s">
        <v>84</v>
      </c>
      <c r="D4" s="19"/>
      <c r="E4" s="47" t="s">
        <v>11</v>
      </c>
      <c r="F4" s="47" t="s">
        <v>31</v>
      </c>
      <c r="G4" s="47" t="s">
        <v>32</v>
      </c>
      <c r="H4" s="47" t="s">
        <v>33</v>
      </c>
      <c r="J4" s="47" t="s">
        <v>145</v>
      </c>
      <c r="N4" s="148" t="s">
        <v>148</v>
      </c>
    </row>
    <row r="5" spans="1:14" ht="19.5" customHeight="1">
      <c r="A5" s="20"/>
      <c r="B5" s="33" t="s">
        <v>191</v>
      </c>
      <c r="C5" s="11">
        <f>SUM((F5+(G5*2)+(H5*3))*4)</f>
        <v>0</v>
      </c>
      <c r="D5" s="33"/>
      <c r="E5" s="11">
        <v>0</v>
      </c>
      <c r="F5" s="11"/>
      <c r="G5" s="11"/>
      <c r="H5" s="11"/>
      <c r="I5" s="10"/>
      <c r="J5" s="11"/>
      <c r="L5" s="177">
        <f>SUM(J5*12)</f>
        <v>0</v>
      </c>
      <c r="M5" s="178"/>
      <c r="N5" s="103" t="s">
        <v>209</v>
      </c>
    </row>
    <row r="6" spans="1:14" ht="30.75" customHeight="1">
      <c r="A6" s="20"/>
      <c r="B6" s="30" t="s">
        <v>65</v>
      </c>
      <c r="C6" s="11">
        <f>SUM((F6+(G6*2)+(H6*3))*3)</f>
        <v>0</v>
      </c>
      <c r="D6" s="30"/>
      <c r="E6" s="11">
        <v>0</v>
      </c>
      <c r="F6" s="11"/>
      <c r="G6" s="11"/>
      <c r="H6" s="11"/>
      <c r="I6" s="10"/>
      <c r="J6" s="11"/>
      <c r="L6" s="177">
        <f>SUM(J6*9)</f>
        <v>0</v>
      </c>
      <c r="M6" s="178"/>
      <c r="N6" s="102" t="s">
        <v>213</v>
      </c>
    </row>
    <row r="7" spans="2:14" s="18" customFormat="1" ht="24.75" customHeight="1">
      <c r="B7" s="71" t="s">
        <v>98</v>
      </c>
      <c r="C7" s="11">
        <f>SUM((F7+(G7*2)+(H7*3))*2)</f>
        <v>0</v>
      </c>
      <c r="D7" s="71"/>
      <c r="E7" s="70">
        <v>0</v>
      </c>
      <c r="F7" s="70"/>
      <c r="G7" s="70"/>
      <c r="H7" s="70"/>
      <c r="J7" s="70"/>
      <c r="L7" s="177">
        <f>SUM(J7*6)</f>
        <v>0</v>
      </c>
      <c r="M7" s="179"/>
      <c r="N7" s="102" t="s">
        <v>216</v>
      </c>
    </row>
    <row r="8" spans="2:14" s="18" customFormat="1" ht="24.75" customHeight="1">
      <c r="B8" s="71" t="s">
        <v>205</v>
      </c>
      <c r="C8" s="11">
        <f>SUM((F8+(G8*2)+(H8*3))*2)</f>
        <v>0</v>
      </c>
      <c r="D8" s="71"/>
      <c r="E8" s="70">
        <v>0</v>
      </c>
      <c r="F8" s="70"/>
      <c r="G8" s="70"/>
      <c r="H8" s="70"/>
      <c r="J8" s="70"/>
      <c r="L8" s="177">
        <f>SUM(J8*6)</f>
        <v>0</v>
      </c>
      <c r="M8" s="179"/>
      <c r="N8" s="18" t="s">
        <v>213</v>
      </c>
    </row>
    <row r="9" spans="2:14" s="18" customFormat="1" ht="24.75" customHeight="1">
      <c r="B9" s="71" t="s">
        <v>100</v>
      </c>
      <c r="C9" s="11">
        <f>SUM((F9+(G9*2)+(H9*3))*2)</f>
        <v>0</v>
      </c>
      <c r="D9" s="71"/>
      <c r="E9" s="70">
        <v>0</v>
      </c>
      <c r="F9" s="70"/>
      <c r="G9" s="70"/>
      <c r="H9" s="70"/>
      <c r="J9" s="70"/>
      <c r="L9" s="177">
        <f>SUM(J9*6)</f>
        <v>0</v>
      </c>
      <c r="M9" s="179"/>
      <c r="N9" s="18" t="s">
        <v>213</v>
      </c>
    </row>
    <row r="10" spans="2:14" s="18" customFormat="1" ht="24.75" customHeight="1">
      <c r="B10" s="71" t="s">
        <v>101</v>
      </c>
      <c r="C10" s="11">
        <f>SUM((F10+(G10*2)+(H10*3))*2)</f>
        <v>0</v>
      </c>
      <c r="D10" s="71"/>
      <c r="E10" s="70">
        <v>0</v>
      </c>
      <c r="F10" s="70"/>
      <c r="G10" s="70"/>
      <c r="H10" s="70"/>
      <c r="J10" s="70"/>
      <c r="L10" s="177">
        <f>SUM(J10*6)</f>
        <v>0</v>
      </c>
      <c r="M10" s="179"/>
      <c r="N10" s="18" t="s">
        <v>213</v>
      </c>
    </row>
    <row r="11" spans="2:14" s="18" customFormat="1" ht="24.75" customHeight="1">
      <c r="B11" s="71" t="s">
        <v>107</v>
      </c>
      <c r="C11" s="11">
        <f>SUM((F11+(G11*2)+(H11*3))*2)</f>
        <v>0</v>
      </c>
      <c r="D11" s="71"/>
      <c r="E11" s="70">
        <v>0</v>
      </c>
      <c r="F11" s="70"/>
      <c r="G11" s="70"/>
      <c r="H11" s="70"/>
      <c r="J11" s="70"/>
      <c r="L11" s="177">
        <f>SUM(J11*6)</f>
        <v>0</v>
      </c>
      <c r="M11" s="179"/>
      <c r="N11" s="18" t="s">
        <v>216</v>
      </c>
    </row>
    <row r="12" spans="2:14" s="18" customFormat="1" ht="31.5" customHeight="1">
      <c r="B12" s="71" t="s">
        <v>102</v>
      </c>
      <c r="C12" s="11">
        <f>SUM((F12+(G12*2)+(H12*3))*3)</f>
        <v>0</v>
      </c>
      <c r="D12" s="71"/>
      <c r="E12" s="70">
        <v>0</v>
      </c>
      <c r="F12" s="70"/>
      <c r="G12" s="70"/>
      <c r="H12" s="70"/>
      <c r="J12" s="70"/>
      <c r="L12" s="177">
        <f>SUM(J12*9)</f>
        <v>0</v>
      </c>
      <c r="M12" s="179"/>
      <c r="N12" s="103" t="s">
        <v>209</v>
      </c>
    </row>
    <row r="13" spans="2:14" s="18" customFormat="1" ht="24.75" customHeight="1">
      <c r="B13" s="71" t="s">
        <v>208</v>
      </c>
      <c r="C13" s="11">
        <f>SUM((F13+(G13*2)+(H13*3))*3)</f>
        <v>0</v>
      </c>
      <c r="D13" s="71"/>
      <c r="E13" s="70">
        <v>0</v>
      </c>
      <c r="F13" s="70"/>
      <c r="G13" s="70"/>
      <c r="H13" s="70"/>
      <c r="J13" s="70"/>
      <c r="L13" s="177">
        <f>SUM(J13*9)</f>
        <v>0</v>
      </c>
      <c r="M13" s="179"/>
      <c r="N13" s="102" t="s">
        <v>221</v>
      </c>
    </row>
    <row r="14" spans="2:14" s="18" customFormat="1" ht="34.5" customHeight="1">
      <c r="B14" s="71" t="s">
        <v>104</v>
      </c>
      <c r="C14" s="11">
        <f>SUM((F14+(G14*2)+(H14*3))*2)</f>
        <v>0</v>
      </c>
      <c r="D14" s="71"/>
      <c r="E14" s="70">
        <v>0</v>
      </c>
      <c r="F14" s="70"/>
      <c r="G14" s="70"/>
      <c r="H14" s="70"/>
      <c r="J14" s="70"/>
      <c r="L14" s="177">
        <f>SUM(J14*6)</f>
        <v>0</v>
      </c>
      <c r="M14" s="179"/>
      <c r="N14" s="98" t="s">
        <v>222</v>
      </c>
    </row>
    <row r="15" spans="2:14" s="18" customFormat="1" ht="35.25" customHeight="1">
      <c r="B15" s="71" t="s">
        <v>206</v>
      </c>
      <c r="C15" s="11">
        <f>SUM((F15+(G15*2)+(H15*3))*2)</f>
        <v>0</v>
      </c>
      <c r="D15" s="71"/>
      <c r="E15" s="70">
        <v>0</v>
      </c>
      <c r="F15" s="70"/>
      <c r="G15" s="70"/>
      <c r="H15" s="70"/>
      <c r="J15" s="70"/>
      <c r="L15" s="177">
        <f>SUM(J15*6)</f>
        <v>0</v>
      </c>
      <c r="M15" s="179"/>
      <c r="N15" s="98" t="s">
        <v>222</v>
      </c>
    </row>
    <row r="16" spans="2:14" s="18" customFormat="1" ht="36" customHeight="1">
      <c r="B16" s="71" t="s">
        <v>108</v>
      </c>
      <c r="C16" s="11">
        <f>SUM((F16+(G16*2)+(H16*3))*3)</f>
        <v>0</v>
      </c>
      <c r="D16" s="71"/>
      <c r="E16" s="70">
        <v>0</v>
      </c>
      <c r="F16" s="70"/>
      <c r="G16" s="70"/>
      <c r="H16" s="70"/>
      <c r="J16" s="70"/>
      <c r="L16" s="177">
        <f>SUM(J16*9)</f>
        <v>0</v>
      </c>
      <c r="M16" s="179"/>
      <c r="N16" s="102" t="s">
        <v>215</v>
      </c>
    </row>
    <row r="17" spans="2:14" s="18" customFormat="1" ht="24.75" customHeight="1">
      <c r="B17" s="71" t="s">
        <v>109</v>
      </c>
      <c r="C17" s="11">
        <f>SUM((F17+(G17*2)+(H17*3))*3)</f>
        <v>0</v>
      </c>
      <c r="D17" s="71"/>
      <c r="E17" s="70">
        <v>0</v>
      </c>
      <c r="F17" s="70"/>
      <c r="G17" s="70"/>
      <c r="H17" s="70"/>
      <c r="J17" s="70"/>
      <c r="L17" s="177">
        <f>SUM(J17*9)</f>
        <v>0</v>
      </c>
      <c r="M17" s="179"/>
      <c r="N17" s="102" t="s">
        <v>215</v>
      </c>
    </row>
    <row r="18" spans="1:14" ht="19.5" customHeight="1">
      <c r="A18" s="20"/>
      <c r="B18" s="30" t="s">
        <v>207</v>
      </c>
      <c r="C18" s="11">
        <f>SUM((F18+(G18*2)+(H18*3))*4)</f>
        <v>0</v>
      </c>
      <c r="D18" s="30"/>
      <c r="E18" s="11">
        <v>0</v>
      </c>
      <c r="F18" s="11"/>
      <c r="G18" s="11"/>
      <c r="H18" s="11"/>
      <c r="I18" s="10"/>
      <c r="J18" s="11"/>
      <c r="L18" s="177">
        <f>SUM(J18*12)</f>
        <v>0</v>
      </c>
      <c r="M18" s="178"/>
      <c r="N18" s="18" t="s">
        <v>218</v>
      </c>
    </row>
    <row r="19" spans="1:14" ht="19.5" customHeight="1">
      <c r="A19" s="20"/>
      <c r="B19" s="33" t="s">
        <v>55</v>
      </c>
      <c r="C19" s="11">
        <f>SUM((F19+(G19*2)+(H19*3))*4)</f>
        <v>0</v>
      </c>
      <c r="D19" s="33"/>
      <c r="E19" s="11">
        <v>0</v>
      </c>
      <c r="F19" s="11"/>
      <c r="G19" s="11"/>
      <c r="H19" s="11"/>
      <c r="I19" s="10"/>
      <c r="J19" s="11"/>
      <c r="L19" s="177">
        <f>SUM(J19*12)</f>
        <v>0</v>
      </c>
      <c r="M19" s="178"/>
      <c r="N19" s="102" t="s">
        <v>210</v>
      </c>
    </row>
    <row r="20" spans="1:14" ht="19.5" customHeight="1">
      <c r="A20" s="20"/>
      <c r="B20" s="33" t="s">
        <v>56</v>
      </c>
      <c r="C20" s="11">
        <f>SUM((F20+(G20*2)+(H20*3))*4)</f>
        <v>0</v>
      </c>
      <c r="D20" s="33"/>
      <c r="E20" s="11">
        <v>0</v>
      </c>
      <c r="F20" s="11"/>
      <c r="G20" s="11"/>
      <c r="H20" s="11"/>
      <c r="I20" s="10"/>
      <c r="J20" s="11"/>
      <c r="L20" s="177">
        <f>SUM(J20*12)</f>
        <v>0</v>
      </c>
      <c r="M20" s="178"/>
      <c r="N20" s="102" t="s">
        <v>210</v>
      </c>
    </row>
    <row r="21" spans="1:14" ht="35.25" customHeight="1" thickBot="1">
      <c r="A21" s="20"/>
      <c r="B21" s="30" t="s">
        <v>57</v>
      </c>
      <c r="C21" s="80">
        <f>SUM((F21+(G21*2)+(H21*3))*3)</f>
        <v>0</v>
      </c>
      <c r="D21" s="30"/>
      <c r="E21" s="80">
        <v>0</v>
      </c>
      <c r="F21" s="80"/>
      <c r="G21" s="80"/>
      <c r="H21" s="80"/>
      <c r="I21" s="10"/>
      <c r="J21" s="80"/>
      <c r="L21" s="177">
        <f>SUM(J21*9)</f>
        <v>0</v>
      </c>
      <c r="M21" s="178"/>
      <c r="N21" s="102" t="s">
        <v>219</v>
      </c>
    </row>
    <row r="22" spans="1:13" ht="19.5" customHeight="1" thickTop="1" thickBot="1">
      <c r="A22" s="20"/>
      <c r="B22" s="82" t="s">
        <v>35</v>
      </c>
      <c r="C22" s="176">
        <f>+SUM(I22/M22)</f>
        <v>0</v>
      </c>
      <c r="D22" s="16"/>
      <c r="E22" s="166">
        <v>0</v>
      </c>
      <c r="F22" s="166">
        <f>SUM(F5:F21)</f>
        <v>0</v>
      </c>
      <c r="G22" s="166">
        <f>SUM(G5:G21)</f>
        <v>0</v>
      </c>
      <c r="H22" s="166">
        <f>SUM(H5:H21)</f>
        <v>0</v>
      </c>
      <c r="I22" s="162">
        <f>+SUM(C5:C21)</f>
        <v>0</v>
      </c>
      <c r="J22" s="172"/>
      <c r="L22" s="180">
        <f>SUM(L5:L21)</f>
        <v>0</v>
      </c>
      <c r="M22" s="178">
        <f>SUM((144-L22)/100)</f>
        <v>1.44</v>
      </c>
    </row>
    <row r="23" spans="1:12">
      <c r="A23" s="20"/>
      <c r="B23" s="16"/>
      <c r="C23" s="16"/>
      <c r="D23" s="16"/>
      <c r="E23" s="16"/>
      <c r="F23" s="16"/>
      <c r="G23" s="16"/>
      <c r="H23" s="29"/>
      <c r="I23" s="16"/>
      <c r="J23" s="16"/>
      <c r="L23" s="16"/>
    </row>
    <row r="24" spans="1:12">
      <c r="A24" s="20"/>
      <c r="B24" s="16"/>
      <c r="C24" s="16"/>
      <c r="D24" s="16"/>
      <c r="E24" s="16"/>
      <c r="F24" s="16"/>
      <c r="G24" s="16"/>
      <c r="H24" s="29"/>
      <c r="I24" s="16"/>
      <c r="J24" s="16"/>
      <c r="L24" s="16"/>
    </row>
    <row r="25" spans="1:12">
      <c r="A25" s="20"/>
      <c r="B25" s="35"/>
      <c r="C25" s="16"/>
      <c r="D25" s="35"/>
      <c r="E25" s="36"/>
      <c r="F25" s="35"/>
      <c r="G25" s="36"/>
      <c r="H25" s="29"/>
      <c r="I25" s="16"/>
      <c r="J25" s="16"/>
      <c r="L25" s="16"/>
    </row>
  </sheetData>
  <conditionalFormatting sqref="G25">
    <cfRule type="colorScale" priority="1">
      <colorScale>
        <cfvo type="percentile" val="10"/>
        <cfvo type="num" val="35"/>
        <cfvo type="num" val="73"/>
        <color rgb="FFF8696B"/>
        <color rgb="FFFFFF00"/>
        <color rgb="FF00B050"/>
      </colorScale>
    </cfRule>
  </conditionalFormatting>
  <conditionalFormatting sqref="C22">
    <cfRule type="colorScale" priority="4">
      <colorScale>
        <cfvo type="percentile" val="0"/>
        <cfvo type="num" val="35"/>
        <cfvo type="num" val="73"/>
        <color rgb="FFFF0000"/>
        <color rgb="FFFFC000"/>
        <color rgb="FF92D050"/>
      </colorScale>
    </cfRule>
  </conditionalFormatting>
  <conditionalFormatting sqref="E25">
    <cfRule type="colorScale" priority="3">
      <colorScale>
        <cfvo type="percentile" val="10"/>
        <cfvo type="num" val="35"/>
        <cfvo type="num" val="73"/>
        <color rgb="FFF8696B"/>
        <color rgb="FFFFFF00"/>
        <color rgb="FF00B050"/>
      </colorScale>
    </cfRule>
  </conditionalFormatting>
  <conditionalFormatting sqref="E2:E3">
    <cfRule type="colorScale" priority="2">
      <colorScale>
        <cfvo type="percentile" val="0"/>
        <cfvo type="num" val="35"/>
        <cfvo type="num" val="73"/>
        <color rgb="FFFF0000"/>
        <color rgb="FFFFC000"/>
        <color rgb="FF92D050"/>
      </colorScale>
    </cfRule>
  </conditionalFormatting>
  <pageMargins left="0.7" right="0.7" top="0.75" bottom="0.75" header="0.3" footer="0.3"/>
  <pageSetup paperSize="9" orientation="portrait"/>
  <headerFooter scaleWithDoc="1" alignWithMargins="0" differentFirst="0" differentOddEven="0"/>
  <legacyDrawing r:id="rId2"/>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39"/>
  <sheetViews>
    <sheetView topLeftCell="B1" showGridLines="0" showRowColHeaders="0" zoomScale="80" view="normal" workbookViewId="0">
      <selection pane="topLeft" activeCell="D15" sqref="D15"/>
    </sheetView>
  </sheetViews>
  <sheetFormatPr defaultRowHeight="15"/>
  <cols>
    <col min="1" max="1" width="2.84765625" style="17" customWidth="1"/>
    <col min="2" max="2" width="64.5703125" style="17" customWidth="1"/>
    <col min="3" max="3" width="2.84765625" style="17" customWidth="1"/>
    <col min="4" max="4" width="10.84765625" style="43" bestFit="1" customWidth="1"/>
    <col min="5" max="5" width="12.41796875" style="53" customWidth="1"/>
    <col min="6" max="6" width="11.41796875" style="17" customWidth="1"/>
    <col min="7" max="7" width="12.27734375" style="17" customWidth="1"/>
    <col min="8" max="8" width="10.7109375" style="17" customWidth="1"/>
    <col min="9" max="9" width="10" style="17" customWidth="1"/>
    <col min="10" max="10" width="13" style="17" customWidth="1"/>
    <col min="11" max="16384" width="9.140625" style="17" customWidth="1"/>
  </cols>
  <sheetData>
    <row r="1" spans="2:11" s="18" customFormat="1" ht="25.5" customHeight="1">
      <c r="B1" s="74" t="s">
        <v>75</v>
      </c>
      <c r="E1" s="20"/>
      <c r="G1" s="145" t="s">
        <v>127</v>
      </c>
      <c r="H1" s="146"/>
      <c r="K1" s="60"/>
    </row>
    <row r="2" spans="2:11" s="18" customFormat="1" ht="9.75" customHeight="1">
      <c r="B2" s="2"/>
      <c r="E2" s="20"/>
      <c r="K2" s="60"/>
    </row>
    <row r="3" spans="2:11" s="18" customFormat="1" ht="25.5" customHeight="1">
      <c r="B3" s="61" t="s">
        <v>249</v>
      </c>
      <c r="D3" s="61" t="s">
        <v>89</v>
      </c>
      <c r="E3" s="61"/>
      <c r="F3" s="141"/>
      <c r="G3" s="141"/>
      <c r="H3" s="141"/>
      <c r="I3" s="141"/>
      <c r="J3" s="141"/>
      <c r="K3" s="60"/>
    </row>
    <row r="4" spans="2:11" s="18" customFormat="1" ht="25.5" customHeight="1">
      <c r="B4" s="142"/>
      <c r="D4" s="61" t="s">
        <v>90</v>
      </c>
      <c r="E4" s="61"/>
      <c r="F4" s="143"/>
      <c r="G4" s="144"/>
      <c r="H4" s="144"/>
      <c r="I4" s="144"/>
      <c r="J4" s="144"/>
      <c r="K4" s="60"/>
    </row>
    <row r="5" spans="2:11" s="18" customFormat="1" ht="25.5" customHeight="1">
      <c r="B5" s="142"/>
      <c r="D5" s="61" t="s">
        <v>91</v>
      </c>
      <c r="E5" s="61"/>
      <c r="F5" s="141"/>
      <c r="G5" s="141"/>
      <c r="H5" s="141"/>
      <c r="I5" s="141"/>
      <c r="J5" s="141"/>
      <c r="K5" s="60"/>
    </row>
    <row r="6" spans="2:10" s="18" customFormat="1" ht="9" customHeight="1">
      <c r="B6" s="142"/>
      <c r="D6" s="62"/>
      <c r="E6" s="64"/>
      <c r="F6" s="62"/>
      <c r="G6" s="60"/>
      <c r="H6" s="60"/>
      <c r="I6" s="60"/>
      <c r="J6" s="60"/>
    </row>
    <row r="7" ht="22.5" customHeight="1"/>
    <row r="8" spans="2:4" ht="20.25" customHeight="1">
      <c r="B8" s="41" t="s">
        <v>18</v>
      </c>
      <c r="D8" s="67">
        <f>+SUM('Built Enviroment'!C28)</f>
        <v>0</v>
      </c>
    </row>
    <row r="9" spans="2:4" ht="23.25" customHeight="1">
      <c r="B9" s="41" t="s">
        <v>93</v>
      </c>
      <c r="D9" s="68">
        <f>+SUM(Commercial!C25)</f>
        <v>0</v>
      </c>
    </row>
    <row r="10" spans="2:21" ht="21.75" customHeight="1">
      <c r="B10" s="42" t="s">
        <v>1</v>
      </c>
      <c r="D10" s="67">
        <f>+SUM('Green Infrastructure'!C18)</f>
        <v>0</v>
      </c>
      <c r="Q10" s="55"/>
      <c r="R10" s="55"/>
      <c r="S10" s="55"/>
      <c r="T10" s="55"/>
      <c r="U10" s="55"/>
    </row>
    <row r="11" spans="2:21" ht="21.75" customHeight="1">
      <c r="B11" s="41" t="s">
        <v>138</v>
      </c>
      <c r="D11" s="67">
        <f>+SUM('Energy generation'!C13)</f>
        <v>0</v>
      </c>
      <c r="Q11" s="55"/>
      <c r="R11" s="55"/>
      <c r="S11" s="55"/>
      <c r="T11" s="55"/>
      <c r="U11" s="55"/>
    </row>
    <row r="12" spans="2:21" ht="21.75" customHeight="1">
      <c r="B12" s="41" t="s">
        <v>0</v>
      </c>
      <c r="D12" s="67">
        <f>+SUM(Travel!C14)</f>
        <v>0</v>
      </c>
      <c r="P12" s="52"/>
      <c r="Q12" s="55"/>
      <c r="R12" s="55"/>
      <c r="S12" s="55"/>
      <c r="T12" s="55"/>
      <c r="U12" s="55"/>
    </row>
    <row r="13" spans="2:20" ht="21.75" customHeight="1">
      <c r="B13" s="41" t="s">
        <v>88</v>
      </c>
      <c r="D13" s="67">
        <f>+SUM('Water Environment'!C16)</f>
        <v>0</v>
      </c>
      <c r="Q13" s="54"/>
      <c r="R13" s="54"/>
      <c r="S13" s="54"/>
      <c r="T13" s="54"/>
    </row>
    <row r="14" spans="2:20" ht="21.75" customHeight="1">
      <c r="B14" s="41" t="s">
        <v>61</v>
      </c>
      <c r="D14" s="67">
        <f>+SUM(Minerals!C22)</f>
        <v>0</v>
      </c>
      <c r="Q14" s="54"/>
      <c r="R14" s="54"/>
      <c r="S14" s="54"/>
      <c r="T14" s="54"/>
    </row>
    <row r="15" spans="2:20" ht="21.75" customHeight="1">
      <c r="B15" s="41" t="s">
        <v>60</v>
      </c>
      <c r="D15" s="67">
        <f>+SUM(Waste!C22)</f>
        <v>0</v>
      </c>
      <c r="Q15" s="54"/>
      <c r="R15" s="54"/>
      <c r="S15" s="54"/>
      <c r="T15" s="54"/>
    </row>
    <row r="16" spans="4:20" ht="9.75" customHeight="1">
      <c r="D16" s="67"/>
      <c r="Q16" s="54"/>
      <c r="R16" s="54"/>
      <c r="S16" s="54"/>
      <c r="T16" s="54"/>
    </row>
    <row r="17" spans="2:20" ht="21.75" customHeight="1">
      <c r="B17" s="39" t="s">
        <v>92</v>
      </c>
      <c r="D17" s="69">
        <f t="array" aca="true" ref="D17">SUM(D8:D16/8)</f>
        <v>0</v>
      </c>
      <c r="Q17" s="54"/>
      <c r="R17" s="54"/>
      <c r="S17" s="54"/>
      <c r="T17" s="54"/>
    </row>
    <row r="18" spans="6:20">
      <c r="F18" s="57"/>
      <c r="G18" s="57"/>
      <c r="H18" s="57"/>
      <c r="I18" s="57"/>
      <c r="J18" s="57"/>
      <c r="K18" s="57"/>
      <c r="L18" s="57"/>
      <c r="M18" s="57"/>
      <c r="N18" s="57"/>
      <c r="Q18" s="54"/>
      <c r="R18" s="54"/>
      <c r="S18" s="54"/>
      <c r="T18" s="54"/>
    </row>
    <row r="19" spans="2:20" ht="23.25" customHeight="1">
      <c r="B19" s="53"/>
      <c r="F19" s="57"/>
      <c r="G19" s="58"/>
      <c r="H19" s="58"/>
      <c r="I19" s="58"/>
      <c r="J19" s="59"/>
      <c r="K19" s="59"/>
      <c r="L19" s="59"/>
      <c r="M19" s="59"/>
      <c r="N19" s="59"/>
      <c r="Q19" s="54"/>
      <c r="R19" s="54"/>
      <c r="S19" s="54"/>
      <c r="T19" s="54"/>
    </row>
    <row r="20" spans="6:20" ht="23.25" customHeight="1">
      <c r="F20" s="57"/>
      <c r="G20" s="58"/>
      <c r="H20" s="58"/>
      <c r="I20" s="58"/>
      <c r="J20" s="59"/>
      <c r="K20" s="59"/>
      <c r="L20" s="13" t="s">
        <v>97</v>
      </c>
      <c r="M20" s="12"/>
      <c r="N20" s="59"/>
      <c r="Q20" s="54"/>
      <c r="R20" s="54"/>
      <c r="S20" s="54"/>
      <c r="T20" s="54"/>
    </row>
    <row r="21" spans="2:20" ht="23.25" customHeight="1">
      <c r="B21" s="50"/>
      <c r="C21" s="51"/>
      <c r="D21" s="52"/>
      <c r="F21" s="57"/>
      <c r="G21" s="58"/>
      <c r="H21" s="58"/>
      <c r="I21" s="58"/>
      <c r="J21" s="59"/>
      <c r="K21" s="59"/>
      <c r="L21" s="90" t="s">
        <v>50</v>
      </c>
      <c r="M21" s="8" t="s">
        <v>13</v>
      </c>
      <c r="N21" s="59"/>
      <c r="Q21" s="54"/>
      <c r="R21" s="54"/>
      <c r="S21" s="54"/>
      <c r="T21" s="54"/>
    </row>
    <row r="22" spans="2:20" ht="23.25" customHeight="1">
      <c r="B22" s="50"/>
      <c r="C22" s="51"/>
      <c r="D22" s="52"/>
      <c r="F22" s="57"/>
      <c r="G22" s="58"/>
      <c r="H22" s="58"/>
      <c r="I22" s="58"/>
      <c r="J22" s="59"/>
      <c r="K22" s="59"/>
      <c r="L22" s="40" t="s">
        <v>48</v>
      </c>
      <c r="M22" s="4"/>
      <c r="N22" s="59"/>
      <c r="Q22" s="54"/>
      <c r="R22" s="54"/>
      <c r="S22" s="54"/>
      <c r="T22" s="54"/>
    </row>
    <row r="23" spans="2:20" ht="23.25" customHeight="1">
      <c r="B23" s="50"/>
      <c r="C23" s="51"/>
      <c r="D23" s="52"/>
      <c r="F23" s="57"/>
      <c r="G23" s="58"/>
      <c r="H23" s="58"/>
      <c r="I23" s="58"/>
      <c r="J23" s="59"/>
      <c r="K23" s="59"/>
      <c r="L23" s="40" t="s">
        <v>49</v>
      </c>
      <c r="M23" s="5"/>
      <c r="N23" s="59"/>
      <c r="Q23" s="54"/>
      <c r="R23" s="54"/>
      <c r="S23" s="54"/>
      <c r="T23" s="54"/>
    </row>
    <row r="24" spans="2:20" ht="15.75">
      <c r="B24" s="50"/>
      <c r="C24" s="51"/>
      <c r="D24" s="52"/>
      <c r="G24" s="45"/>
      <c r="Q24" s="54"/>
      <c r="R24" s="54"/>
      <c r="S24" s="54"/>
      <c r="T24" s="54"/>
    </row>
    <row r="25" spans="2:20" ht="15.75">
      <c r="B25" s="50"/>
      <c r="C25" s="51"/>
      <c r="D25" s="52"/>
      <c r="Q25" s="54"/>
      <c r="R25" s="54"/>
      <c r="S25" s="54"/>
      <c r="T25" s="54"/>
    </row>
    <row r="32" spans="2:9">
      <c r="B32" s="56"/>
      <c r="D32" s="43"/>
      <c r="E32" s="43"/>
      <c r="F32" s="43"/>
      <c r="G32" s="43"/>
      <c r="H32" s="43"/>
      <c r="I32" s="43"/>
    </row>
    <row r="34" spans="2:4" ht="27.75" customHeight="1">
      <c r="B34" s="15" t="s">
        <v>135</v>
      </c>
      <c r="C34" s="18"/>
      <c r="D34" s="85" t="s">
        <v>134</v>
      </c>
    </row>
    <row r="35" spans="2:16" s="55" customFormat="1" ht="18.75" customHeight="1">
      <c r="B35" s="87" t="s">
        <v>136</v>
      </c>
      <c r="C35" s="87"/>
      <c r="D35" s="88">
        <f>SUM((D8+D10+D12+D13)/4)</f>
        <v>0</v>
      </c>
      <c r="E35" s="89" t="s">
        <v>139</v>
      </c>
      <c r="F35" s="87"/>
      <c r="G35" s="87"/>
      <c r="H35" s="87"/>
      <c r="I35" s="87"/>
      <c r="J35" s="87"/>
      <c r="K35" s="87"/>
      <c r="L35" s="87"/>
      <c r="M35" s="87"/>
      <c r="N35" s="87"/>
      <c r="O35" s="87"/>
      <c r="P35" s="87"/>
    </row>
    <row r="36" spans="2:5" s="55" customFormat="1" ht="19.5" customHeight="1">
      <c r="B36" s="55" t="s">
        <v>137</v>
      </c>
      <c r="D36" s="84">
        <f>SUM((D9+D10+D12+D13)/4)</f>
        <v>0</v>
      </c>
      <c r="E36" s="86" t="s">
        <v>143</v>
      </c>
    </row>
    <row r="37" spans="2:5" s="55" customFormat="1" ht="18" customHeight="1">
      <c r="B37" s="55" t="s">
        <v>131</v>
      </c>
      <c r="D37" s="84">
        <f>SUM((D10+D11+D13)/3)</f>
        <v>0</v>
      </c>
      <c r="E37" s="86" t="s">
        <v>140</v>
      </c>
    </row>
    <row r="38" spans="2:5" s="55" customFormat="1" ht="19.5" customHeight="1">
      <c r="B38" s="55" t="s">
        <v>132</v>
      </c>
      <c r="D38" s="84">
        <f>SUM((D10+D12+D13+D14)/4)</f>
        <v>0</v>
      </c>
      <c r="E38" s="86" t="s">
        <v>141</v>
      </c>
    </row>
    <row r="39" spans="2:5" s="55" customFormat="1" ht="18" customHeight="1">
      <c r="B39" s="55" t="s">
        <v>133</v>
      </c>
      <c r="D39" s="84">
        <f>SUM((D9+D10+D12+D13+D15)/5)</f>
        <v>0</v>
      </c>
      <c r="E39" s="86" t="s">
        <v>142</v>
      </c>
    </row>
  </sheetData>
  <mergeCells count="9">
    <mergeCell ref="G1:H1"/>
    <mergeCell ref="D32:H32"/>
    <mergeCell ref="B4:B6"/>
    <mergeCell ref="D3:E3"/>
    <mergeCell ref="D4:E4"/>
    <mergeCell ref="D5:E5"/>
    <mergeCell ref="F3:J3"/>
    <mergeCell ref="F4:J4"/>
    <mergeCell ref="F5:J5"/>
  </mergeCells>
  <conditionalFormatting sqref="D8:D17">
    <cfRule type="colorScale" priority="7">
      <colorScale>
        <cfvo type="percentile" val="0"/>
        <cfvo type="num" val="35"/>
        <cfvo type="num" val="73"/>
        <color rgb="FFFF0000"/>
        <color rgb="FFFFC000"/>
        <color rgb="FF92D050"/>
      </colorScale>
    </cfRule>
  </conditionalFormatting>
  <conditionalFormatting sqref="D21">
    <cfRule type="colorScale" priority="5">
      <colorScale>
        <cfvo type="percentile" val="10"/>
        <cfvo type="num" val="35"/>
        <cfvo type="num" val="73"/>
        <color rgb="FFF8696B"/>
        <color rgb="FFFFEB84"/>
        <color rgb="FF63BE7B"/>
      </colorScale>
    </cfRule>
  </conditionalFormatting>
  <conditionalFormatting sqref="D22">
    <cfRule type="colorScale" priority="4">
      <colorScale>
        <cfvo type="percentile" val="10"/>
        <cfvo type="num" val="35"/>
        <cfvo type="num" val="73"/>
        <color rgb="FFF8696B"/>
        <color rgb="FFFFEB84"/>
        <color rgb="FF63BE7B"/>
      </colorScale>
    </cfRule>
  </conditionalFormatting>
  <conditionalFormatting sqref="P12">
    <cfRule type="colorScale" priority="1">
      <colorScale>
        <cfvo type="percentile" val="0"/>
        <cfvo type="num" val="35"/>
        <cfvo type="num" val="73"/>
        <color rgb="FFFF0000"/>
        <color rgb="FFFFC000"/>
        <color rgb="FF92D050"/>
      </colorScale>
    </cfRule>
  </conditionalFormatting>
  <pageMargins left="0.7" right="0.7" top="0.75" bottom="0.75" header="0.3" footer="0.3"/>
  <pageSetup paperSize="9" scale="80" orientation="landscape"/>
  <headerFooter scaleWithDoc="1" alignWithMargins="0" differentFirst="0" differentOddEven="0"/>
  <drawing r:id="rId2"/>
  <legacyDrawing r:id="rId3"/>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I22"/>
  <sheetViews>
    <sheetView showGridLines="0" showRowColHeaders="0" view="normal" workbookViewId="0">
      <selection pane="topLeft" activeCell="E14" sqref="E14"/>
    </sheetView>
  </sheetViews>
  <sheetFormatPr defaultRowHeight="15"/>
  <cols>
    <col min="1" max="1" width="17.84765625" customWidth="1"/>
    <col min="3" max="3" width="9.140625" style="6" customWidth="1"/>
  </cols>
  <sheetData>
    <row r="2" spans="3:9">
      <c r="C2" s="28" t="s">
        <v>12</v>
      </c>
      <c r="H2" s="13" t="s">
        <v>51</v>
      </c>
      <c r="I2" s="12"/>
    </row>
    <row r="3" spans="2:9">
      <c r="B3" s="3"/>
      <c r="C3" s="6">
        <v>4</v>
      </c>
      <c r="H3" s="24" t="s">
        <v>50</v>
      </c>
      <c r="I3" s="8" t="s">
        <v>13</v>
      </c>
    </row>
    <row r="4" spans="2:9">
      <c r="B4" s="4"/>
      <c r="C4" s="6">
        <v>2</v>
      </c>
      <c r="H4" t="s">
        <v>48</v>
      </c>
      <c r="I4" s="4"/>
    </row>
    <row r="5" spans="1:9">
      <c r="A5" s="7"/>
      <c r="B5" s="5"/>
      <c r="C5" s="6">
        <v>0</v>
      </c>
      <c r="H5" t="s">
        <v>49</v>
      </c>
      <c r="I5" s="5"/>
    </row>
    <row r="8" spans="3:5" ht="30">
      <c r="C8" s="63" t="s">
        <v>94</v>
      </c>
      <c r="D8" s="63" t="s">
        <v>95</v>
      </c>
      <c r="E8" s="72" t="s">
        <v>96</v>
      </c>
    </row>
    <row r="9" spans="3:5">
      <c r="C9" s="65">
        <f>IF(Calculator!D8&gt;73,Calculator!D8,0)</f>
        <v>0</v>
      </c>
      <c r="D9" s="65">
        <f>IF(Calculator!D8&lt;35,Calculator!D8,0)</f>
        <v>0</v>
      </c>
      <c r="E9" s="65">
        <f>IF(AND(Calculator!D8&lt;=73,Calculator!D8&gt;=35),Calculator!D8,0)</f>
        <v>0</v>
      </c>
    </row>
    <row r="10" spans="3:5">
      <c r="C10" s="65">
        <f>IF(Calculator!D9&gt;73,Calculator!D9,0)</f>
        <v>0</v>
      </c>
      <c r="D10" s="65">
        <f>IF(Calculator!D9&lt;35,Calculator!D9,0)</f>
        <v>0</v>
      </c>
      <c r="E10" s="65">
        <f>IF(AND(Calculator!D9&lt;=73,Calculator!D9&gt;=35),Calculator!D9,0)</f>
        <v>0</v>
      </c>
    </row>
    <row r="11" spans="3:5">
      <c r="C11" s="65">
        <f>IF(Calculator!D10&gt;73,Calculator!D10,0)</f>
        <v>0</v>
      </c>
      <c r="D11" s="65">
        <f>IF(Calculator!D10&lt;35,Calculator!D10,0)</f>
        <v>0</v>
      </c>
      <c r="E11" s="65">
        <f>IF(AND(Calculator!D10&lt;=73,Calculator!D10&gt;=35),Calculator!D10,0)</f>
        <v>0</v>
      </c>
    </row>
    <row r="12" spans="3:5">
      <c r="C12" s="65">
        <f>IF(Calculator!D11&gt;73,Calculator!D11,0)</f>
        <v>0</v>
      </c>
      <c r="D12" s="65">
        <f>IF(Calculator!D11&lt;35,Calculator!D11,0)</f>
        <v>0</v>
      </c>
      <c r="E12" s="65">
        <f>IF(AND(Calculator!D11&lt;=73,Calculator!D11&gt;=35),Calculator!D11,0)</f>
        <v>0</v>
      </c>
    </row>
    <row r="13" spans="3:5">
      <c r="C13" s="65">
        <f>IF(Calculator!D12&gt;73,Calculator!D12,0)</f>
        <v>0</v>
      </c>
      <c r="D13" s="65">
        <f>IF(Calculator!D12&lt;35,Calculator!D12,0)</f>
        <v>0</v>
      </c>
      <c r="E13" s="65">
        <f>IF(AND(Calculator!D12&lt;=73,Calculator!D12&gt;=35),Calculator!D12,0)</f>
        <v>0</v>
      </c>
    </row>
    <row r="14" spans="3:5">
      <c r="C14" s="65">
        <f>IF(Calculator!D13&gt;73,Calculator!D13,0)</f>
        <v>0</v>
      </c>
      <c r="D14" s="65">
        <f>IF(Calculator!D13&lt;35,Calculator!D13,0)</f>
        <v>0</v>
      </c>
      <c r="E14" s="65">
        <f>IF(AND(Calculator!D13&lt;=73,Calculator!D13&gt;=35),Calculator!D13,0)</f>
        <v>0</v>
      </c>
    </row>
    <row r="15" spans="3:5">
      <c r="C15" s="65">
        <f>IF(Calculator!D14&gt;73,Calculator!D14,0)</f>
        <v>0</v>
      </c>
      <c r="D15" s="65">
        <f>IF(Calculator!D14&lt;35,Calculator!D14,0)</f>
        <v>0</v>
      </c>
      <c r="E15" s="65">
        <f>IF(AND(Calculator!D14&lt;=73,Calculator!D14&gt;=35),Calculator!D14,0)</f>
        <v>0</v>
      </c>
    </row>
    <row r="16" spans="3:5">
      <c r="C16" s="66">
        <f>IF(Calculator!D15&gt;73,Calculator!D15,0)</f>
        <v>0</v>
      </c>
      <c r="D16" s="66">
        <f>IF(Calculator!D15&lt;35,Calculator!D15,0)</f>
        <v>0</v>
      </c>
      <c r="E16" s="66">
        <f>IF(AND(Calculator!D15&lt;=73,Calculator!D15&gt;=35),Calculator!D15,0)</f>
        <v>0</v>
      </c>
    </row>
    <row r="18" spans="2:4">
      <c r="B18" s="25"/>
      <c r="C18" s="26"/>
      <c r="D18" s="26"/>
    </row>
    <row r="19" spans="2:4">
      <c r="B19" s="27"/>
      <c r="C19" s="26"/>
      <c r="D19" s="25"/>
    </row>
    <row r="20" spans="2:4">
      <c r="B20" s="27"/>
      <c r="C20" s="26"/>
      <c r="D20" s="25"/>
    </row>
    <row r="21" spans="2:4">
      <c r="B21" s="27"/>
      <c r="C21" s="26"/>
      <c r="D21" s="25"/>
    </row>
    <row r="22" spans="2:4">
      <c r="B22" s="27"/>
      <c r="C22" s="26"/>
      <c r="D22" s="25"/>
    </row>
  </sheetData>
  <pageMargins left="0.7" right="0.7" top="0.75" bottom="0.75" header="0.3" footer="0.3"/>
  <headerFooter scaleWithDoc="1" alignWithMargins="0" differentFirst="0" differentOddEven="0"/>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C3:D12"/>
  <sheetViews>
    <sheetView showGridLines="0" showRowColHeaders="0" view="normal" workbookViewId="0">
      <selection pane="topLeft" activeCell="E31" sqref="E31"/>
    </sheetView>
  </sheetViews>
  <sheetFormatPr defaultRowHeight="15"/>
  <sheetData>
    <row r="3" spans="3:3">
      <c r="C3" t="s">
        <v>67</v>
      </c>
    </row>
    <row r="5" spans="3:4">
      <c r="C5" t="s">
        <v>74</v>
      </c>
      <c r="D5">
        <v>40.8</v>
      </c>
    </row>
    <row r="6" spans="3:4">
      <c r="C6" t="s">
        <v>66</v>
      </c>
      <c r="D6">
        <v>31.9</v>
      </c>
    </row>
    <row r="7" spans="3:4">
      <c r="C7" t="s">
        <v>68</v>
      </c>
      <c r="D7">
        <v>15.3</v>
      </c>
    </row>
    <row r="8" spans="3:4">
      <c r="C8" t="s">
        <v>69</v>
      </c>
      <c r="D8">
        <v>7.1</v>
      </c>
    </row>
    <row r="9" spans="3:4">
      <c r="C9" t="s">
        <v>70</v>
      </c>
      <c r="D9">
        <v>3.3</v>
      </c>
    </row>
    <row r="10" spans="3:4">
      <c r="C10" t="s">
        <v>71</v>
      </c>
      <c r="D10">
        <v>1.5</v>
      </c>
    </row>
    <row r="11" spans="3:4">
      <c r="C11" t="s">
        <v>72</v>
      </c>
      <c r="D11">
        <v>0.7</v>
      </c>
    </row>
    <row r="12" spans="3:4">
      <c r="C12" t="s">
        <v>73</v>
      </c>
      <c r="D12">
        <v>0.6</v>
      </c>
    </row>
  </sheetData>
  <pageMargins left="0.7" right="0.7" top="0.75" bottom="0.75" header="0.3" footer="0.3"/>
  <headerFooter scaleWithDoc="1" alignWithMargins="0" differentFirst="0" differentOddEven="0"/>
  <drawing r:id="rId1"/>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cf54fe96be6644ec9b48a23fb0d025e3 xmlns="eb2f4e5a-1bcf-44e8-acca-4a74d33a1291">
      <Terms xmlns="http://schemas.microsoft.com/office/infopath/2007/PartnerControls">
        <TermInfo xmlns="http://schemas.microsoft.com/office/infopath/2007/PartnerControls">
          <TermName xmlns="http://schemas.microsoft.com/office/infopath/2007/PartnerControls">Economy Transport and Environment</TermName>
          <TermId xmlns="http://schemas.microsoft.com/office/infopath/2007/PartnerControls">20fb6215-17ce-4336-9d43-5dbb5fa00d51</TermId>
        </TermInfo>
      </Terms>
    </cf54fe96be6644ec9b48a23fb0d025e3>
    <i85188053791498091cff280bdb743e3 xmlns="eb2f4e5a-1bcf-44e8-acca-4a74d33a1291">
      <Terms xmlns="http://schemas.microsoft.com/office/infopath/2007/PartnerControls">
        <TermInfo xmlns="http://schemas.microsoft.com/office/infopath/2007/PartnerControls">
          <TermName xmlns="http://schemas.microsoft.com/office/infopath/2007/PartnerControls">Derbyshire County Council</TermName>
          <TermId xmlns="http://schemas.microsoft.com/office/infopath/2007/PartnerControls">d98d0933-9971-4d20-a5e2-6605b0b627c7</TermId>
        </TermInfo>
      </Terms>
    </i85188053791498091cff280bdb743e3>
    <idc2265d400c45ff9b26bcba0b2bf33f xmlns="eb2f4e5a-1bcf-44e8-acca-4a74d33a1291">
      <Terms xmlns="http://schemas.microsoft.com/office/infopath/2007/PartnerControls">
        <TermInfo xmlns="http://schemas.microsoft.com/office/infopath/2007/PartnerControls">
          <TermName xmlns="http://schemas.microsoft.com/office/infopath/2007/PartnerControls">minerals, transport and strategic planning</TermName>
          <TermId xmlns="http://schemas.microsoft.com/office/infopath/2007/PartnerControls">c419a68e-618c-498d-ba9f-d1d23deac40f</TermId>
        </TermInfo>
      </Terms>
    </idc2265d400c45ff9b26bcba0b2bf33f>
    <hce4bd757f1f4a589da4062c871c4f66 xmlns="eb2f4e5a-1bcf-44e8-acca-4a74d33a1291">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54107778-5a00-48f0-bec2-289c55b63304</TermId>
        </TermInfo>
        <TermInfo xmlns="http://schemas.microsoft.com/office/infopath/2007/PartnerControls">
          <TermName xmlns="http://schemas.microsoft.com/office/infopath/2007/PartnerControls">climate</TermName>
          <TermId xmlns="http://schemas.microsoft.com/office/infopath/2007/PartnerControls">fd0f60c3-7a93-4fa1-9b66-681e9a2b1a30</TermId>
        </TermInfo>
        <TermInfo xmlns="http://schemas.microsoft.com/office/infopath/2007/PartnerControls">
          <TermName xmlns="http://schemas.microsoft.com/office/infopath/2007/PartnerControls">vision</TermName>
          <TermId xmlns="http://schemas.microsoft.com/office/infopath/2007/PartnerControls">383b2879-90f7-4769-9afe-71d490dfc56b</TermId>
        </TermInfo>
        <TermInfo xmlns="http://schemas.microsoft.com/office/infopath/2007/PartnerControls">
          <TermName xmlns="http://schemas.microsoft.com/office/infopath/2007/PartnerControls">carbon</TermName>
          <TermId xmlns="http://schemas.microsoft.com/office/infopath/2007/PartnerControls">d35acdd8-22e2-4c78-9669-9ec535622a9a</TermId>
        </TermInfo>
        <TermInfo xmlns="http://schemas.microsoft.com/office/infopath/2007/PartnerControls">
          <TermName xmlns="http://schemas.microsoft.com/office/infopath/2007/PartnerControls">Policy</TermName>
          <TermId xmlns="http://schemas.microsoft.com/office/infopath/2007/PartnerControls">81a080bb-cf3a-45cc-8944-89d5566be19e</TermId>
        </TermInfo>
      </Terms>
    </hce4bd757f1f4a589da4062c871c4f66>
    <TaxCatchAll xmlns="0aa69c62-ef66-4fe3-bc55-b5b18e596694">
      <Value>8</Value>
      <Value>7</Value>
      <Value>6</Value>
      <Value>5</Value>
      <Value>4</Value>
      <Value>3</Value>
      <Value>2</Value>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hce4bd757f1f4a589da4062c871c4f66 xmlns="eb2f4e5a-1bcf-44e8-acca-4a74d33a1291">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54107778-5a00-48f0-bec2-289c55b63304</TermId>
        </TermInfo>
        <TermInfo xmlns="http://schemas.microsoft.com/office/infopath/2007/PartnerControls">
          <TermName xmlns="http://schemas.microsoft.com/office/infopath/2007/PartnerControls">climate</TermName>
          <TermId xmlns="http://schemas.microsoft.com/office/infopath/2007/PartnerControls">fd0f60c3-7a93-4fa1-9b66-681e9a2b1a30</TermId>
        </TermInfo>
        <TermInfo xmlns="http://schemas.microsoft.com/office/infopath/2007/PartnerControls">
          <TermName xmlns="http://schemas.microsoft.com/office/infopath/2007/PartnerControls">vision</TermName>
          <TermId xmlns="http://schemas.microsoft.com/office/infopath/2007/PartnerControls">383b2879-90f7-4769-9afe-71d490dfc56b</TermId>
        </TermInfo>
        <TermInfo xmlns="http://schemas.microsoft.com/office/infopath/2007/PartnerControls">
          <TermName xmlns="http://schemas.microsoft.com/office/infopath/2007/PartnerControls">carbon</TermName>
          <TermId xmlns="http://schemas.microsoft.com/office/infopath/2007/PartnerControls">d35acdd8-22e2-4c78-9669-9ec535622a9a</TermId>
        </TermInfo>
        <TermInfo xmlns="http://schemas.microsoft.com/office/infopath/2007/PartnerControls">
          <TermName xmlns="http://schemas.microsoft.com/office/infopath/2007/PartnerControls">Policy</TermName>
          <TermId xmlns="http://schemas.microsoft.com/office/infopath/2007/PartnerControls">81a080bb-cf3a-45cc-8944-89d5566be19e</TermId>
        </TermInfo>
      </Terms>
    </hce4bd757f1f4a589da4062c871c4f66>
    <cf54fe96be6644ec9b48a23fb0d025e3 xmlns="eb2f4e5a-1bcf-44e8-acca-4a74d33a1291">
      <Terms xmlns="http://schemas.microsoft.com/office/infopath/2007/PartnerControls">
        <TermInfo xmlns="http://schemas.microsoft.com/office/infopath/2007/PartnerControls">
          <TermName xmlns="http://schemas.microsoft.com/office/infopath/2007/PartnerControls">Economy Transport and Environment</TermName>
          <TermId xmlns="http://schemas.microsoft.com/office/infopath/2007/PartnerControls">20fb6215-17ce-4336-9d43-5dbb5fa00d51</TermId>
        </TermInfo>
      </Terms>
    </cf54fe96be6644ec9b48a23fb0d025e3>
    <i85188053791498091cff280bdb743e3 xmlns="eb2f4e5a-1bcf-44e8-acca-4a74d33a1291">
      <Terms xmlns="http://schemas.microsoft.com/office/infopath/2007/PartnerControls">
        <TermInfo xmlns="http://schemas.microsoft.com/office/infopath/2007/PartnerControls">
          <TermName xmlns="http://schemas.microsoft.com/office/infopath/2007/PartnerControls">Derbyshire County Council</TermName>
          <TermId xmlns="http://schemas.microsoft.com/office/infopath/2007/PartnerControls">d98d0933-9971-4d20-a5e2-6605b0b627c7</TermId>
        </TermInfo>
      </Terms>
    </i85188053791498091cff280bdb743e3>
    <idc2265d400c45ff9b26bcba0b2bf33f xmlns="eb2f4e5a-1bcf-44e8-acca-4a74d33a1291">
      <Terms xmlns="http://schemas.microsoft.com/office/infopath/2007/PartnerControls">
        <TermInfo xmlns="http://schemas.microsoft.com/office/infopath/2007/PartnerControls">
          <TermName xmlns="http://schemas.microsoft.com/office/infopath/2007/PartnerControls">minerals, transport and strategic planning</TermName>
          <TermId xmlns="http://schemas.microsoft.com/office/infopath/2007/PartnerControls">c419a68e-618c-498d-ba9f-d1d23deac40f</TermId>
        </TermInfo>
      </Terms>
    </idc2265d400c45ff9b26bcba0b2bf33f>
    <TaxCatchAll xmlns="0aa69c62-ef66-4fe3-bc55-b5b18e596694">
      <Value xmlns="0aa69c62-ef66-4fe3-bc55-b5b18e596694">8</Value>
      <Value xmlns="0aa69c62-ef66-4fe3-bc55-b5b18e596694">7</Value>
      <Value xmlns="0aa69c62-ef66-4fe3-bc55-b5b18e596694">6</Value>
      <Value xmlns="0aa69c62-ef66-4fe3-bc55-b5b18e596694">5</Value>
      <Value xmlns="0aa69c62-ef66-4fe3-bc55-b5b18e596694">4</Value>
      <Value xmlns="0aa69c62-ef66-4fe3-bc55-b5b18e596694">3</Value>
      <Value xmlns="0aa69c62-ef66-4fe3-bc55-b5b18e596694">2</Value>
      <Value xmlns="0aa69c62-ef66-4fe3-bc55-b5b18e596694">1</Value>
    </TaxCatchAll>
  </documentManagement>
</p:properties>
</file>

<file path=customXml/itemProps1.xml><?xml version="1.0" encoding="utf-8"?>
<ds:datastoreItem xmlns:ds="http://schemas.openxmlformats.org/officeDocument/2006/customXml" ds:itemID="{B567BD1E-054A-4D1F-A87F-DCE943AD194E}"/>
</file>

<file path=customXml/itemProps2.xml><?xml version="1.0" encoding="utf-8"?>
<ds:datastoreItem xmlns:ds="http://schemas.openxmlformats.org/officeDocument/2006/customXml" ds:itemID="{0201C41B-C550-4C3D-A7C5-E93D6FCBBA2B}"/>
</file>

<file path=customXml/itemProps3.xml><?xml version="1.0" encoding="utf-8"?>
<ds:datastoreItem xmlns:ds="http://schemas.openxmlformats.org/officeDocument/2006/customXml" ds:itemID="{3182B440-974D-485F-9B84-C1C06DE81795}"/>
</file>

<file path=docProps/app.xml><?xml version="1.0" encoding="utf-8"?>
<Properties xmlns="http://schemas.openxmlformats.org/officeDocument/2006/extended-properties">
  <Application>Microsoft Excel</Application>
  <Company>Derbyshire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Richard Sandbach (Economy Transport and Environment)</dc:creator>
  <cp:keywords/>
  <cp:lastModifiedBy>Robbie Sinclair</cp:lastModifiedBy>
  <dcterms:created xsi:type="dcterms:W3CDTF">2021-06-11T12:41:27Z</dcterms:created>
  <dcterms:modified xsi:type="dcterms:W3CDTF">2023-02-28T10:03:46Z</dcterms:modified>
  <dc:subject/>
  <cp:lastPrinted>2022-05-05T09:02:35Z</cp:lastPrinted>
  <dc:title>Climate change planning assessment tool</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0x010100AD98C4BA42560141B300CC8F7D1F6574</vt:lpstr>
  </property>
  <property fmtid="{D5CDD505-2E9C-101B-9397-08002B2CF9AE}" pid="3" name="System.Collections.DictionaryEntry.Key2">
    <vt:lpstr>1;#minerals, transport and strategic planning|c419a68e-618c-498d-ba9f-d1d23deac40f</vt:lpstr>
  </property>
  <property fmtid="{D5CDD505-2E9C-101B-9397-08002B2CF9AE}" pid="4" name="System.Collections.DictionaryEntry.Key0">
    <vt:lpstr>2;#Economy Transport and Environment|20fb6215-17ce-4336-9d43-5dbb5fa00d51</vt:lpstr>
  </property>
  <property fmtid="{D5CDD505-2E9C-101B-9397-08002B2CF9AE}" pid="5" name="System.Collections.DictionaryEntry.Key1">
    <vt:lpstr>3;#Derbyshire County Council|d98d0933-9971-4d20-a5e2-6605b0b627c7</vt:lpstr>
  </property>
  <property fmtid="{D5CDD505-2E9C-101B-9397-08002B2CF9AE}" pid="6" name="System.Collections.DictionaryEntry.Key">
    <vt:lpstr>4;#planning|54107778-5a00-48f0-bec2-289c55b63304;#5;#climate|fd0f60c3-7a93-4fa1-9b66-681e9a2b1a30;#6;#vision|383b2879-90f7-4769-9afe-71d490dfc56b;#7;#carbon|d35acdd8-22e2-4c78-9669-9ec535622a9a;#8;#Policy|81a080bb-cf3a-45cc-8944-89d5566be19e</vt:lpstr>
  </property>
</Properties>
</file>